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240" windowWidth="10935" windowHeight="6645" tabRatio="826"/>
  </bookViews>
  <sheets>
    <sheet name="INTRO" sheetId="27" r:id="rId1"/>
    <sheet name="고정실습1" sheetId="29" r:id="rId2"/>
    <sheet name="고정실습2" sheetId="30" r:id="rId3"/>
    <sheet name="고정실습3" sheetId="9" r:id="rId4"/>
    <sheet name="이동실습1" sheetId="31" r:id="rId5"/>
    <sheet name="Parameter" sheetId="3" r:id="rId6"/>
  </sheets>
  <externalReferences>
    <externalReference r:id="rId7"/>
    <externalReference r:id="rId8"/>
  </externalReferences>
  <definedNames>
    <definedName name="ac">[1]초산!$A$6:$D$106</definedName>
    <definedName name="iba">'[1]iso butyle acetate'!$A$6:$D$106</definedName>
    <definedName name="ma">'[1]Methyle acetate'!$A$6:$D$106</definedName>
    <definedName name="me">[1]Methanol!$A$6:$D$106</definedName>
    <definedName name="px">'[1]p-xylene'!$A$6:$D$106</definedName>
    <definedName name="water">[1]Water!$A$6:$D$165</definedName>
  </definedNames>
  <calcPr calcId="145621"/>
</workbook>
</file>

<file path=xl/calcChain.xml><?xml version="1.0" encoding="utf-8"?>
<calcChain xmlns="http://schemas.openxmlformats.org/spreadsheetml/2006/main">
  <c r="L57" i="9" l="1"/>
  <c r="H45" i="9"/>
  <c r="H46" i="9"/>
  <c r="F21" i="30" l="1"/>
  <c r="T15" i="30"/>
  <c r="T16" i="30"/>
  <c r="T17" i="30"/>
  <c r="H15" i="30" l="1"/>
  <c r="H14" i="30"/>
  <c r="H13" i="30"/>
  <c r="J24" i="31" l="1"/>
  <c r="I24" i="31"/>
  <c r="H24" i="31"/>
  <c r="G24" i="31"/>
  <c r="F24" i="31"/>
  <c r="D24" i="31"/>
  <c r="J23" i="31"/>
  <c r="I23" i="31"/>
  <c r="H23" i="31"/>
  <c r="G23" i="31"/>
  <c r="F23" i="31"/>
  <c r="D23" i="31"/>
  <c r="J22" i="31"/>
  <c r="I22" i="31"/>
  <c r="H22" i="31"/>
  <c r="G22" i="31"/>
  <c r="F22" i="31"/>
  <c r="D22" i="31"/>
  <c r="J21" i="31"/>
  <c r="I21" i="31"/>
  <c r="H21" i="31"/>
  <c r="G21" i="31"/>
  <c r="R21" i="31" s="1"/>
  <c r="F21" i="31"/>
  <c r="D21" i="31"/>
  <c r="O22" i="31" l="1"/>
  <c r="O21" i="31"/>
  <c r="O23" i="31"/>
  <c r="N22" i="31"/>
  <c r="R24" i="31"/>
  <c r="P22" i="31"/>
  <c r="Q22" i="31" s="1"/>
  <c r="R23" i="31"/>
  <c r="P21" i="31"/>
  <c r="R22" i="31"/>
  <c r="P24" i="31"/>
  <c r="N21" i="31"/>
  <c r="P23" i="31"/>
  <c r="N24" i="31"/>
  <c r="N23" i="31"/>
  <c r="O24" i="31"/>
  <c r="E60" i="9"/>
  <c r="H57" i="9"/>
  <c r="G57" i="9"/>
  <c r="K46" i="9"/>
  <c r="K47" i="9"/>
  <c r="K48" i="9"/>
  <c r="K49" i="9"/>
  <c r="K45" i="9"/>
  <c r="M57" i="9"/>
  <c r="I57" i="9"/>
  <c r="E57" i="9"/>
  <c r="H17" i="30"/>
  <c r="G17" i="30"/>
  <c r="R17" i="30" s="1"/>
  <c r="H16" i="30"/>
  <c r="G16" i="30"/>
  <c r="Q16" i="30" s="1"/>
  <c r="S16" i="30" s="1"/>
  <c r="P16" i="30"/>
  <c r="E17" i="30"/>
  <c r="P17" i="30" s="1"/>
  <c r="S15" i="30"/>
  <c r="T14" i="30"/>
  <c r="T13" i="30"/>
  <c r="G15" i="30"/>
  <c r="G14" i="30"/>
  <c r="G13" i="30"/>
  <c r="R15" i="30"/>
  <c r="R14" i="30"/>
  <c r="R13" i="30"/>
  <c r="P15" i="30"/>
  <c r="Q15" i="30"/>
  <c r="R16" i="30"/>
  <c r="Q17" i="30"/>
  <c r="P13" i="30"/>
  <c r="Q14" i="30"/>
  <c r="P14" i="30"/>
  <c r="Q13" i="30"/>
  <c r="K16" i="30"/>
  <c r="K17" i="30"/>
  <c r="J17" i="30"/>
  <c r="J16" i="30"/>
  <c r="I17" i="30"/>
  <c r="I16" i="30"/>
  <c r="K15" i="30"/>
  <c r="K14" i="30"/>
  <c r="J15" i="30"/>
  <c r="J14" i="30"/>
  <c r="K13" i="30"/>
  <c r="J13" i="30"/>
  <c r="I15" i="30"/>
  <c r="I14" i="30"/>
  <c r="I13" i="30"/>
  <c r="T14" i="29"/>
  <c r="T13" i="29"/>
  <c r="Q14" i="29"/>
  <c r="R14" i="29"/>
  <c r="K14" i="29"/>
  <c r="J14" i="29"/>
  <c r="K13" i="29"/>
  <c r="J13" i="29"/>
  <c r="I14" i="29"/>
  <c r="I13" i="29"/>
  <c r="E14" i="29"/>
  <c r="E13" i="29"/>
  <c r="H14" i="29"/>
  <c r="G14" i="29"/>
  <c r="H13" i="29"/>
  <c r="G13" i="29"/>
  <c r="Q24" i="31" l="1"/>
  <c r="Q21" i="31"/>
  <c r="Q23" i="31"/>
  <c r="S17" i="30"/>
  <c r="S14" i="30"/>
  <c r="S13" i="30"/>
  <c r="Q13" i="29"/>
  <c r="P14" i="29"/>
  <c r="S14" i="29" s="1"/>
  <c r="E21" i="29" s="1"/>
  <c r="R13" i="29"/>
  <c r="P13" i="29"/>
  <c r="E49" i="9"/>
  <c r="E48" i="9"/>
  <c r="E47" i="9"/>
  <c r="E46" i="9"/>
  <c r="E45" i="9"/>
  <c r="H47" i="9"/>
  <c r="H48" i="9"/>
  <c r="H49" i="9"/>
  <c r="G46" i="9"/>
  <c r="G47" i="9"/>
  <c r="G48" i="9"/>
  <c r="G49" i="9"/>
  <c r="G45" i="9"/>
  <c r="F46" i="9"/>
  <c r="F47" i="9"/>
  <c r="F48" i="9"/>
  <c r="F49" i="9"/>
  <c r="F45" i="9"/>
  <c r="E27" i="31" l="1"/>
  <c r="S13" i="29"/>
  <c r="E20" i="29" s="1"/>
  <c r="I45" i="9"/>
  <c r="I46" i="9"/>
  <c r="I49" i="9"/>
  <c r="I47" i="9"/>
  <c r="I48" i="9"/>
  <c r="K65" i="3"/>
  <c r="I50" i="9" l="1"/>
</calcChain>
</file>

<file path=xl/sharedStrings.xml><?xml version="1.0" encoding="utf-8"?>
<sst xmlns="http://schemas.openxmlformats.org/spreadsheetml/2006/main" count="629" uniqueCount="436">
  <si>
    <t>이산화탄소</t>
  </si>
  <si>
    <r>
      <t>CO</t>
    </r>
    <r>
      <rPr>
        <vertAlign val="subscript"/>
        <sz val="10"/>
        <color indexed="8"/>
        <rFont val="맑은 고딕"/>
        <family val="3"/>
        <charset val="129"/>
      </rPr>
      <t>2</t>
    </r>
  </si>
  <si>
    <t>원유</t>
  </si>
  <si>
    <t>메탄</t>
  </si>
  <si>
    <r>
      <t>CH</t>
    </r>
    <r>
      <rPr>
        <vertAlign val="subscript"/>
        <sz val="10"/>
        <color indexed="8"/>
        <rFont val="맑은 고딕"/>
        <family val="3"/>
        <charset val="129"/>
      </rPr>
      <t>4</t>
    </r>
  </si>
  <si>
    <t>오리멀젼</t>
  </si>
  <si>
    <t>아산화질소</t>
  </si>
  <si>
    <r>
      <t>N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O</t>
    </r>
  </si>
  <si>
    <t>천연가스액</t>
  </si>
  <si>
    <t>HFC-23</t>
  </si>
  <si>
    <r>
      <t>CHF</t>
    </r>
    <r>
      <rPr>
        <vertAlign val="subscript"/>
        <sz val="10"/>
        <color indexed="8"/>
        <rFont val="맑은 고딕"/>
        <family val="3"/>
        <charset val="129"/>
      </rPr>
      <t>3</t>
    </r>
  </si>
  <si>
    <t>휘발유</t>
  </si>
  <si>
    <t>HFC-32</t>
  </si>
  <si>
    <t>항공용 가솔린</t>
  </si>
  <si>
    <t>HFC-41</t>
  </si>
  <si>
    <t>HCF-43-10mee</t>
  </si>
  <si>
    <t>HFC-125</t>
  </si>
  <si>
    <t>HFC-134</t>
  </si>
  <si>
    <t>혈암유</t>
  </si>
  <si>
    <t>HFC-134a</t>
  </si>
  <si>
    <t>HFC-152a</t>
  </si>
  <si>
    <t>HFC-143</t>
  </si>
  <si>
    <t>HFC-143a</t>
  </si>
  <si>
    <t>에탄</t>
  </si>
  <si>
    <t>HFC-227ea</t>
  </si>
  <si>
    <t>HFC-236fa</t>
  </si>
  <si>
    <t>역청(아스팔트)</t>
  </si>
  <si>
    <t>HFC-245ca</t>
  </si>
  <si>
    <t>윤활유</t>
  </si>
  <si>
    <t>PFC-14</t>
  </si>
  <si>
    <r>
      <t>CF</t>
    </r>
    <r>
      <rPr>
        <vertAlign val="subscript"/>
        <sz val="10"/>
        <color indexed="8"/>
        <rFont val="맑은 고딕"/>
        <family val="3"/>
        <charset val="129"/>
      </rPr>
      <t>4</t>
    </r>
  </si>
  <si>
    <t>PFC-116</t>
  </si>
  <si>
    <r>
      <t>C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6</t>
    </r>
  </si>
  <si>
    <t>PFC-218</t>
  </si>
  <si>
    <r>
      <t>C</t>
    </r>
    <r>
      <rPr>
        <vertAlign val="subscript"/>
        <sz val="10"/>
        <color indexed="8"/>
        <rFont val="맑은 고딕"/>
        <family val="3"/>
        <charset val="129"/>
      </rPr>
      <t>3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8</t>
    </r>
  </si>
  <si>
    <t>PFC-318</t>
  </si>
  <si>
    <t>접착제(파라핀왁스)</t>
  </si>
  <si>
    <t>PFC-31-10</t>
  </si>
  <si>
    <t>PFC-41-12</t>
  </si>
  <si>
    <t>B-A유</t>
  </si>
  <si>
    <t>PFC-51-14</t>
  </si>
  <si>
    <r>
      <t>C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14</t>
    </r>
  </si>
  <si>
    <t>B-B유</t>
  </si>
  <si>
    <t>육불화황</t>
  </si>
  <si>
    <t>SF6</t>
  </si>
  <si>
    <t>B-C유</t>
  </si>
  <si>
    <t>프로판</t>
  </si>
  <si>
    <t>부탄</t>
  </si>
  <si>
    <t>무연탄</t>
  </si>
  <si>
    <t>원료용 유연탄</t>
  </si>
  <si>
    <t>국내무연탄</t>
  </si>
  <si>
    <t>연료용 유연탄</t>
  </si>
  <si>
    <t>수입무연탄</t>
  </si>
  <si>
    <t>갈탄</t>
  </si>
  <si>
    <t>코크스</t>
  </si>
  <si>
    <t>기타</t>
  </si>
  <si>
    <t>천연가스(LNG)</t>
  </si>
  <si>
    <t>코크스가스</t>
  </si>
  <si>
    <t>고로가스</t>
  </si>
  <si>
    <t>전로가스</t>
  </si>
  <si>
    <t>도시가스(LNG)</t>
  </si>
  <si>
    <t>목탄</t>
  </si>
  <si>
    <t>[별표 19] 연료별 국가 고유 발열량(에너지법 시행규칙 별표)</t>
    <phoneticPr fontId="4" type="noConversion"/>
  </si>
  <si>
    <t>[참고3] 온실가스 (지구온난화지수)</t>
    <phoneticPr fontId="4" type="noConversion"/>
  </si>
  <si>
    <t>이동연소 연료별, 온실가스별 기본 배출계수</t>
    <phoneticPr fontId="4" type="noConversion"/>
  </si>
  <si>
    <t>국가 전력배출계수</t>
    <phoneticPr fontId="4" type="noConversion"/>
  </si>
  <si>
    <t>(단위 : kgGHG/TJ)</t>
    <phoneticPr fontId="4" type="noConversion"/>
  </si>
  <si>
    <t>연료명</t>
  </si>
  <si>
    <t>단위</t>
  </si>
  <si>
    <t>총발열량</t>
  </si>
  <si>
    <t>순발열량</t>
  </si>
  <si>
    <t>국가에너지원기준</t>
    <phoneticPr fontId="4" type="noConversion"/>
  </si>
  <si>
    <t>CO2</t>
    <phoneticPr fontId="4" type="noConversion"/>
  </si>
  <si>
    <t>CH4</t>
    <phoneticPr fontId="4" type="noConversion"/>
  </si>
  <si>
    <t>온실가스 명</t>
  </si>
  <si>
    <t>화학식</t>
  </si>
  <si>
    <t>GWP</t>
  </si>
  <si>
    <t>연료 종류</t>
    <phoneticPr fontId="4" type="noConversion"/>
  </si>
  <si>
    <t>기본 배출계수 (kg/TJ)</t>
  </si>
  <si>
    <t>연도</t>
    <phoneticPr fontId="11" type="noConversion"/>
  </si>
  <si>
    <r>
      <t>CO</t>
    </r>
    <r>
      <rPr>
        <vertAlign val="subscript"/>
        <sz val="10"/>
        <rFont val="맑은 고딕"/>
        <family val="3"/>
        <charset val="129"/>
      </rPr>
      <t>2</t>
    </r>
    <phoneticPr fontId="11" type="noConversion"/>
  </si>
  <si>
    <r>
      <t>CH</t>
    </r>
    <r>
      <rPr>
        <vertAlign val="subscript"/>
        <sz val="10"/>
        <rFont val="맑은 고딕"/>
        <family val="3"/>
        <charset val="129"/>
      </rPr>
      <t>4</t>
    </r>
  </si>
  <si>
    <r>
      <t>N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O</t>
    </r>
  </si>
  <si>
    <t>하위용도</t>
  </si>
  <si>
    <t>충진량</t>
  </si>
  <si>
    <t>수명</t>
  </si>
  <si>
    <t>배출계수</t>
  </si>
  <si>
    <t>최종 사용 배출량</t>
  </si>
  <si>
    <t>공정과정</t>
  </si>
  <si>
    <t>배출계수(tCO2/t-생산물)</t>
  </si>
  <si>
    <t>에너지
산업</t>
    <phoneticPr fontId="4" type="noConversion"/>
  </si>
  <si>
    <t>제조업
건설업</t>
    <phoneticPr fontId="4" type="noConversion"/>
  </si>
  <si>
    <t>상업
공공</t>
    <phoneticPr fontId="4" type="noConversion"/>
  </si>
  <si>
    <t>가정
기타</t>
    <phoneticPr fontId="4" type="noConversion"/>
  </si>
  <si>
    <t>에너지산업
제조업
건설업</t>
    <phoneticPr fontId="4" type="noConversion"/>
  </si>
  <si>
    <t>상업
공공
가정
기타</t>
    <phoneticPr fontId="4" type="noConversion"/>
  </si>
  <si>
    <t>(tCO2/MWh)</t>
    <phoneticPr fontId="11" type="noConversion"/>
  </si>
  <si>
    <t>(kgCH4/MWh)</t>
    <phoneticPr fontId="11" type="noConversion"/>
  </si>
  <si>
    <t>(kgN2O/MWh)</t>
    <phoneticPr fontId="11" type="noConversion"/>
  </si>
  <si>
    <t>(kg)</t>
  </si>
  <si>
    <t>(years)</t>
  </si>
  <si>
    <t>(초기충진율%/year)</t>
  </si>
  <si>
    <t>(%)</t>
  </si>
  <si>
    <t>소결물생산</t>
  </si>
  <si>
    <t>TJ/Gg</t>
  </si>
  <si>
    <t>Ⅰ. 액체연료</t>
    <phoneticPr fontId="4" type="noConversion"/>
  </si>
  <si>
    <t>CO2</t>
  </si>
  <si>
    <t>최초배출량</t>
  </si>
  <si>
    <t>운전 중 배출량</t>
  </si>
  <si>
    <t>회수효율</t>
  </si>
  <si>
    <t>초기 충진잔량</t>
  </si>
  <si>
    <t>코크스로가스</t>
  </si>
  <si>
    <t>TJ/1000㎥</t>
  </si>
  <si>
    <t>CH4</t>
  </si>
  <si>
    <t>경유</t>
  </si>
  <si>
    <t>(제품 생산시)</t>
  </si>
  <si>
    <t>(제품 사용시)</t>
  </si>
  <si>
    <t>철 생산</t>
  </si>
  <si>
    <t>실내등유</t>
  </si>
  <si>
    <t>-</t>
  </si>
  <si>
    <t>N2O</t>
  </si>
  <si>
    <t>LPG</t>
  </si>
  <si>
    <t>가정용 냉장고</t>
  </si>
  <si>
    <t>0.05≤M≤0.5</t>
  </si>
  <si>
    <t>12≤d≤20</t>
  </si>
  <si>
    <t>0.2≤k≤1</t>
  </si>
  <si>
    <t>0.1≤x≤0.5</t>
  </si>
  <si>
    <t>0&lt;ƞrec,d&lt;70</t>
  </si>
  <si>
    <t>0&lt;p&lt;80</t>
  </si>
  <si>
    <t>직접 환원철 생산</t>
  </si>
  <si>
    <t>보일러등유</t>
  </si>
  <si>
    <t>CHF3</t>
  </si>
  <si>
    <t>등유</t>
  </si>
  <si>
    <t>상업용 독립형</t>
  </si>
  <si>
    <t>0.2≤M≤6</t>
  </si>
  <si>
    <t>10≤d≤15</t>
  </si>
  <si>
    <t>0.5≤k≤3</t>
  </si>
  <si>
    <t>1≤x≤15</t>
  </si>
  <si>
    <t>펠렛 생산</t>
  </si>
  <si>
    <t>가솔린</t>
  </si>
  <si>
    <t>자동차용 가솔린</t>
  </si>
  <si>
    <t>CH2F2</t>
  </si>
  <si>
    <t xml:space="preserve">상업용 중대형 </t>
  </si>
  <si>
    <t>50≤M≤2,000</t>
  </si>
  <si>
    <t>7≤d≤15</t>
  </si>
  <si>
    <t>10≤x≤35</t>
  </si>
  <si>
    <t>50&lt;p&lt;100</t>
  </si>
  <si>
    <t>전로(BOF)</t>
  </si>
  <si>
    <t>CH3F</t>
  </si>
  <si>
    <t>CNG</t>
  </si>
  <si>
    <t>냉장고</t>
  </si>
  <si>
    <t>전기로(EAF)</t>
  </si>
  <si>
    <t>제트용 가솔린</t>
  </si>
  <si>
    <t>JP-8</t>
  </si>
  <si>
    <t>C5H2F10</t>
  </si>
  <si>
    <t>LNG</t>
  </si>
  <si>
    <t>수송용 냉장고</t>
  </si>
  <si>
    <t>3≤M≤8</t>
  </si>
  <si>
    <t>6≤d≤9</t>
  </si>
  <si>
    <t>15≤x≤50</t>
  </si>
  <si>
    <t>0&lt;p&lt;50</t>
  </si>
  <si>
    <t>평로(OHF)</t>
  </si>
  <si>
    <t>제트용 등유</t>
  </si>
  <si>
    <t>JET A-1</t>
  </si>
  <si>
    <t>C2HF5</t>
  </si>
  <si>
    <t>식품가공 및 보관용 산업 냉장고</t>
  </si>
  <si>
    <t>10≤M≤10,000</t>
  </si>
  <si>
    <t>15≤d≤30</t>
  </si>
  <si>
    <t>7≤x≤25</t>
  </si>
  <si>
    <t>0&lt;ƞrec,d&lt;90</t>
  </si>
  <si>
    <t>국제기준값</t>
  </si>
  <si>
    <t>기타 등유</t>
  </si>
  <si>
    <t>실내 등유,보일러 등유</t>
    <phoneticPr fontId="4" type="noConversion"/>
  </si>
  <si>
    <t>C2H2F4</t>
  </si>
  <si>
    <t>냉각장치</t>
  </si>
  <si>
    <t>10≤M≤2,000</t>
  </si>
  <si>
    <t>2≤x≤15</t>
  </si>
  <si>
    <t>0&lt;ƞrec,d&lt;95</t>
  </si>
  <si>
    <t>80&lt;p&lt;100</t>
  </si>
  <si>
    <t>(65% BOF, 30% EAF, OHF기준)</t>
  </si>
  <si>
    <t>CH2FCF3</t>
  </si>
  <si>
    <t>주거 및 상업용 에어컨(열펌프 포함)</t>
  </si>
  <si>
    <t>0.5≤M≤100</t>
  </si>
  <si>
    <t>10≤d≤20</t>
  </si>
  <si>
    <t>1≤x≤10</t>
  </si>
  <si>
    <t>0&lt;ƞrec,d&lt;80</t>
  </si>
  <si>
    <t>나프타</t>
  </si>
  <si>
    <t>가스/디젤 오일</t>
  </si>
  <si>
    <t>경유, B-A</t>
  </si>
  <si>
    <t>C2H4F2</t>
  </si>
  <si>
    <t>차량용 에어컨</t>
  </si>
  <si>
    <t>0.5≤M≤1.5</t>
  </si>
  <si>
    <t>9≤d≤16</t>
  </si>
  <si>
    <t>0.2≤k≤0.5</t>
  </si>
  <si>
    <t>10≤x≤20</t>
  </si>
  <si>
    <t>0&lt;ƞrec,d&lt;50</t>
  </si>
  <si>
    <t>용제</t>
  </si>
  <si>
    <t>잔여 연료유</t>
  </si>
  <si>
    <t>B-B, B-C</t>
  </si>
  <si>
    <t>C2H3F3</t>
  </si>
  <si>
    <t>액화석유가스</t>
  </si>
  <si>
    <t>아스팔트</t>
  </si>
  <si>
    <t>C3HF7</t>
  </si>
  <si>
    <t>납사</t>
  </si>
  <si>
    <t>C3H2F6</t>
  </si>
  <si>
    <t>석유코크</t>
  </si>
  <si>
    <t>C3H3F5</t>
  </si>
  <si>
    <t>부생연료1호</t>
  </si>
  <si>
    <t>CF4</t>
  </si>
  <si>
    <t>부생연료2호</t>
  </si>
  <si>
    <t>석유 코크스</t>
  </si>
  <si>
    <t>C2F6</t>
  </si>
  <si>
    <t>정유공장 원료</t>
  </si>
  <si>
    <t>정제연료 (반제품)</t>
  </si>
  <si>
    <t>C3F8</t>
  </si>
  <si>
    <t>기타 오일</t>
  </si>
  <si>
    <t>정유가스</t>
  </si>
  <si>
    <t>정제가스</t>
  </si>
  <si>
    <t>c-C4F8</t>
  </si>
  <si>
    <t>파라핀왁스</t>
  </si>
  <si>
    <t>C4F10</t>
  </si>
  <si>
    <t>백유</t>
  </si>
  <si>
    <t>C5F12</t>
  </si>
  <si>
    <t>기타석유제품</t>
  </si>
  <si>
    <t>C6F14</t>
  </si>
  <si>
    <t>유연탄(연료용)</t>
  </si>
  <si>
    <t>Ⅱ. 고체연료</t>
  </si>
  <si>
    <t>유연탄(원료용)</t>
  </si>
  <si>
    <t>국내 무연탄, 수입 무연탄</t>
    <phoneticPr fontId="4" type="noConversion"/>
  </si>
  <si>
    <t>아역청탄</t>
  </si>
  <si>
    <t>점결탄</t>
  </si>
  <si>
    <t>기타 역청탄</t>
  </si>
  <si>
    <t>전력</t>
    <phoneticPr fontId="11" type="noConversion"/>
  </si>
  <si>
    <t>TJ/GWh</t>
    <phoneticPr fontId="11" type="noConversion"/>
  </si>
  <si>
    <t>하위 유연탄</t>
  </si>
  <si>
    <t>신탄</t>
    <phoneticPr fontId="11" type="noConversion"/>
  </si>
  <si>
    <t>TJ/1000ton</t>
    <phoneticPr fontId="11" type="noConversion"/>
  </si>
  <si>
    <t>유혈암 및 역청암</t>
  </si>
  <si>
    <t>갈탄 연탄</t>
  </si>
  <si>
    <t>특허연료</t>
  </si>
  <si>
    <t>코크스로 코크스</t>
  </si>
  <si>
    <t>가스 코크스</t>
  </si>
  <si>
    <t>콜타르</t>
  </si>
  <si>
    <t>Ⅲ. 기체연료</t>
  </si>
  <si>
    <t>부생 가스</t>
  </si>
  <si>
    <t>가스공장 가스</t>
  </si>
  <si>
    <t>코크스로 가스</t>
  </si>
  <si>
    <t>고로 가스</t>
  </si>
  <si>
    <t>산소 강철로 가스</t>
  </si>
  <si>
    <t>천연가스</t>
  </si>
  <si>
    <t>Ⅳ. 기타 화석연료</t>
  </si>
  <si>
    <t>도시 폐기물(비-바이오매스 부분)</t>
    <phoneticPr fontId="4" type="noConversion"/>
  </si>
  <si>
    <t>산업 폐기물</t>
  </si>
  <si>
    <t>폐유</t>
  </si>
  <si>
    <t>토탄</t>
  </si>
  <si>
    <t>이탄</t>
  </si>
  <si>
    <t>Ⅴ. 바이오매스(Biomass)</t>
  </si>
  <si>
    <t>고체 바이오 연료</t>
    <phoneticPr fontId="4" type="noConversion"/>
  </si>
  <si>
    <t>목재/목재 폐기물</t>
  </si>
  <si>
    <t>아황산염 잿물(흑액)</t>
    <phoneticPr fontId="4" type="noConversion"/>
  </si>
  <si>
    <t>기타 고체바이오매스</t>
  </si>
  <si>
    <t>액체 바이오 연료</t>
    <phoneticPr fontId="4" type="noConversion"/>
  </si>
  <si>
    <t>바이오 가솔린</t>
  </si>
  <si>
    <t>바이오 디젤</t>
  </si>
  <si>
    <t>기타 액체바이오연료</t>
  </si>
  <si>
    <t>기체 바이오매스</t>
    <phoneticPr fontId="4" type="noConversion"/>
  </si>
  <si>
    <t>매립지 가스</t>
  </si>
  <si>
    <t>슬러지 가스</t>
  </si>
  <si>
    <t>기타 바이오가스</t>
  </si>
  <si>
    <t>기타 비-화석연료</t>
  </si>
  <si>
    <t>도시 폐기물(바이오매스부분)</t>
    <phoneticPr fontId="4" type="noConversion"/>
  </si>
  <si>
    <t xml:space="preserve">* 주) “에너지산업”이란 연료 추출 또는 전력생산, 열병합 발전, 열 공장(heat plant), 석유 정제산업, 고체연료의 제조(코크스, 갈탄 등) 등의 산업을 의미한다. </t>
  </si>
  <si>
    <t>AAA</t>
    <phoneticPr fontId="4" type="noConversion"/>
  </si>
  <si>
    <t>EFi,CO2 : 연료(i)의 CO2 배출계수(kg-CO2 / GJ-연료)</t>
    <phoneticPr fontId="4" type="noConversion"/>
  </si>
  <si>
    <t>Ci : 연료(i)의 탄소 함량(퍼센트, %)</t>
    <phoneticPr fontId="4" type="noConversion"/>
  </si>
  <si>
    <t>Di : 연료(i)의 밀도(kg-연료 / kl-연료)</t>
    <phoneticPr fontId="4" type="noConversion"/>
  </si>
  <si>
    <t>Eci : 연료(i)의 열량계수(연료 순발열량, GJ / kl-연료)</t>
    <phoneticPr fontId="4" type="noConversion"/>
  </si>
  <si>
    <t>회사명 :</t>
    <phoneticPr fontId="4" type="noConversion"/>
  </si>
  <si>
    <t>부서명 :</t>
    <phoneticPr fontId="4" type="noConversion"/>
  </si>
  <si>
    <t>성   명 :</t>
    <phoneticPr fontId="4" type="noConversion"/>
  </si>
  <si>
    <t>[별표 17] 2006 IPCC 국가 인벤토리 가이드라인 기본 배출계수
 (제47조제1항 관련) - 고정연소 배출원</t>
    <phoneticPr fontId="4" type="noConversion"/>
  </si>
  <si>
    <t>전자산업</t>
  </si>
  <si>
    <t>배출계수 (기판의 단위면적 당 질량)</t>
  </si>
  <si>
    <t>(PFC-14)</t>
  </si>
  <si>
    <t>(PFC-116)</t>
  </si>
  <si>
    <t>(HFC-23)</t>
  </si>
  <si>
    <t>(PFC-218)</t>
  </si>
  <si>
    <t>(PFC-51-14)</t>
  </si>
  <si>
    <t>NA</t>
  </si>
  <si>
    <r>
      <t>반도체, kg/m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</si>
  <si>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TFT-FPDs,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</si>
  <si>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PV-cells,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</si>
  <si>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SF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 xml:space="preserve"> </t>
    </r>
  </si>
  <si>
    <t>단위</t>
    <phoneticPr fontId="4" type="noConversion"/>
  </si>
  <si>
    <t>산화계수</t>
    <phoneticPr fontId="4" type="noConversion"/>
  </si>
  <si>
    <t>단위없음</t>
    <phoneticPr fontId="4" type="noConversion"/>
  </si>
  <si>
    <t>[실습1]</t>
    <phoneticPr fontId="4" type="noConversion"/>
  </si>
  <si>
    <t>Q : 한국주식회사의 부평사업장에는 보일러 1,2호기는 한국도시가스로부터 LNG를 구매하여 사용하고 있다. 세금계산서 기준으로 2011년도 한국주식회사의 총 LNG 사용량은 681,410,000 (NM3) 이다. 단, 보일러 1, 2호기에는 각각의 검침이 되지 않는 계량기가 있는데 이 계량기 기준으로 사용량을 체크한 결과, 보일러 1호기의 LNG 사용량은 400,000,000 (NM3)이고, 보일러 2호기의 LNG 사용량은 281,300,000 (NM3) 이다. 한국주식회사의 보일러 1, 2호기의 2011년도 온실가스 배출량을 구하여라.</t>
    <phoneticPr fontId="4" type="noConversion"/>
  </si>
  <si>
    <t>배출시설명</t>
    <phoneticPr fontId="4" type="noConversion"/>
  </si>
  <si>
    <t>보일러 1호기</t>
    <phoneticPr fontId="4" type="noConversion"/>
  </si>
  <si>
    <t>보일러 2호기</t>
    <phoneticPr fontId="4" type="noConversion"/>
  </si>
  <si>
    <t>연료사용량</t>
    <phoneticPr fontId="4" type="noConversion"/>
  </si>
  <si>
    <t>순발열량</t>
    <phoneticPr fontId="4" type="noConversion"/>
  </si>
  <si>
    <t>총발열량</t>
    <phoneticPr fontId="4" type="noConversion"/>
  </si>
  <si>
    <t>배출계수</t>
    <phoneticPr fontId="4" type="noConversion"/>
  </si>
  <si>
    <t>CO2</t>
    <phoneticPr fontId="4" type="noConversion"/>
  </si>
  <si>
    <t>CH4</t>
    <phoneticPr fontId="4" type="noConversion"/>
  </si>
  <si>
    <t>N2O</t>
    <phoneticPr fontId="4" type="noConversion"/>
  </si>
  <si>
    <t>tCO2/TJ</t>
    <phoneticPr fontId="4" type="noConversion"/>
  </si>
  <si>
    <t>kgCH4/TJ</t>
    <phoneticPr fontId="4" type="noConversion"/>
  </si>
  <si>
    <t>kgN2O/TJ</t>
    <phoneticPr fontId="4" type="noConversion"/>
  </si>
  <si>
    <t>산화계수</t>
    <phoneticPr fontId="4" type="noConversion"/>
  </si>
  <si>
    <t>GWP</t>
    <phoneticPr fontId="4" type="noConversion"/>
  </si>
  <si>
    <t>온실가스 배출량</t>
    <phoneticPr fontId="4" type="noConversion"/>
  </si>
  <si>
    <t>tCO2</t>
    <phoneticPr fontId="4" type="noConversion"/>
  </si>
  <si>
    <t>kgCH4</t>
    <phoneticPr fontId="4" type="noConversion"/>
  </si>
  <si>
    <t>kgN2O</t>
    <phoneticPr fontId="4" type="noConversion"/>
  </si>
  <si>
    <t>Total</t>
    <phoneticPr fontId="4" type="noConversion"/>
  </si>
  <si>
    <t>tCO2eq</t>
    <phoneticPr fontId="4" type="noConversion"/>
  </si>
  <si>
    <t>열량계수</t>
    <phoneticPr fontId="4" type="noConversion"/>
  </si>
  <si>
    <t>단위없음</t>
    <phoneticPr fontId="4" type="noConversion"/>
  </si>
  <si>
    <t>보일러 1호기 온실가스 배출량</t>
    <phoneticPr fontId="4" type="noConversion"/>
  </si>
  <si>
    <t>보일러 2호기 온실가스 배출량</t>
    <phoneticPr fontId="4" type="noConversion"/>
  </si>
  <si>
    <t>에너지 사용량</t>
    <phoneticPr fontId="4" type="noConversion"/>
  </si>
  <si>
    <t>TJ</t>
    <phoneticPr fontId="4" type="noConversion"/>
  </si>
  <si>
    <t>Hint) 세금계산서 상 연료사용량을 기준으로 보일러 1,2호기를 구분한다.</t>
    <phoneticPr fontId="4" type="noConversion"/>
  </si>
  <si>
    <t>버거킹</t>
    <phoneticPr fontId="4" type="noConversion"/>
  </si>
  <si>
    <t>소담칼국수</t>
    <phoneticPr fontId="4" type="noConversion"/>
  </si>
  <si>
    <t>스타벅스</t>
    <phoneticPr fontId="4" type="noConversion"/>
  </si>
  <si>
    <t>비상발전기 1호기</t>
    <phoneticPr fontId="4" type="noConversion"/>
  </si>
  <si>
    <t>연료명</t>
    <phoneticPr fontId="4" type="noConversion"/>
  </si>
  <si>
    <t>대형난로</t>
    <phoneticPr fontId="4" type="noConversion"/>
  </si>
  <si>
    <t>kl</t>
    <phoneticPr fontId="4" type="noConversion"/>
  </si>
  <si>
    <t>구세계백화점 본점 온실가스 배출량</t>
    <phoneticPr fontId="4" type="noConversion"/>
  </si>
  <si>
    <r>
      <t xml:space="preserve">본 프로그램은 ㈜에코시안의 실습자료(version1.0)입니다. 
</t>
    </r>
    <r>
      <rPr>
        <sz val="11"/>
        <color indexed="8"/>
        <rFont val="돋움"/>
        <family val="3"/>
        <charset val="129"/>
      </rPr>
      <t/>
    </r>
    <phoneticPr fontId="4" type="noConversion"/>
  </si>
  <si>
    <t>kg</t>
    <phoneticPr fontId="4" type="noConversion"/>
  </si>
  <si>
    <t>[실습2]</t>
    <phoneticPr fontId="4" type="noConversion"/>
  </si>
  <si>
    <t>[실습3]</t>
    <phoneticPr fontId="4" type="noConversion"/>
  </si>
  <si>
    <t>지침 Tier3 배출계수 산정 방법론</t>
    <phoneticPr fontId="4" type="noConversion"/>
  </si>
  <si>
    <t>분석일자</t>
    <phoneticPr fontId="4" type="noConversion"/>
  </si>
  <si>
    <t>사용일자</t>
    <phoneticPr fontId="4" type="noConversion"/>
  </si>
  <si>
    <t>연료사용량</t>
    <phoneticPr fontId="4" type="noConversion"/>
  </si>
  <si>
    <t>Hint) 연료의 성분은 최근분석일자의 값을 적용한다.</t>
    <phoneticPr fontId="4" type="noConversion"/>
  </si>
  <si>
    <t>2012-01-01 ~ 2012-01-08</t>
    <phoneticPr fontId="4" type="noConversion"/>
  </si>
  <si>
    <t>2012-01-09 ~ 2012-01-13</t>
    <phoneticPr fontId="4" type="noConversion"/>
  </si>
  <si>
    <t>2012-01-14 ~ 2012-01-20</t>
    <phoneticPr fontId="4" type="noConversion"/>
  </si>
  <si>
    <t>2012-01-21 ~ 2012-01-26</t>
    <phoneticPr fontId="4" type="noConversion"/>
  </si>
  <si>
    <t>2012-01-27 ~ 2012-01-31</t>
    <phoneticPr fontId="4" type="noConversion"/>
  </si>
  <si>
    <t>연료명</t>
    <phoneticPr fontId="4" type="noConversion"/>
  </si>
  <si>
    <t>Ci</t>
    <phoneticPr fontId="4" type="noConversion"/>
  </si>
  <si>
    <t>Di</t>
    <phoneticPr fontId="4" type="noConversion"/>
  </si>
  <si>
    <t>ECi</t>
    <phoneticPr fontId="4" type="noConversion"/>
  </si>
  <si>
    <t>EF</t>
    <phoneticPr fontId="4" type="noConversion"/>
  </si>
  <si>
    <t>C 함량 (무게%)</t>
    <phoneticPr fontId="4" type="noConversion"/>
  </si>
  <si>
    <t>%</t>
  </si>
  <si>
    <t>kg/kl</t>
  </si>
  <si>
    <t>GJ/kl</t>
    <phoneticPr fontId="4" type="noConversion"/>
  </si>
  <si>
    <t>kgCO2/GJ</t>
    <phoneticPr fontId="4" type="noConversion"/>
  </si>
  <si>
    <t>Hint) 연료사용량에 대하여 가중평균하여, 최종 배출계수를 산정한다.</t>
    <phoneticPr fontId="4" type="noConversion"/>
  </si>
  <si>
    <t>CO2 배출계수</t>
    <phoneticPr fontId="4" type="noConversion"/>
  </si>
  <si>
    <t>온실가스 배출량</t>
    <phoneticPr fontId="4" type="noConversion"/>
  </si>
  <si>
    <t>CO2</t>
    <phoneticPr fontId="4" type="noConversion"/>
  </si>
  <si>
    <t>Q : PW화학에서는 공정 중 생기는 부생연료A를 사용한다. 부생연료의 연료분석은 매주 1회 실시하는데, 2012년도 1월의 일자별 연료사용량 및 연료분석 값은 다음과 같다. PW화학의 부생연료에 대하여 Tier 3 배출계수를 개발하고, 해당 배출계수를 적용한 최종 온실가스 배출량을 구하여라.</t>
    <phoneticPr fontId="4" type="noConversion"/>
  </si>
  <si>
    <t>PW화학</t>
    <phoneticPr fontId="4" type="noConversion"/>
  </si>
  <si>
    <t>부생연료A</t>
    <phoneticPr fontId="4" type="noConversion"/>
  </si>
  <si>
    <t>PW화학 온실가스 총 배출량</t>
    <phoneticPr fontId="4" type="noConversion"/>
  </si>
  <si>
    <t>Q : A건설사에는 법인차량으로 등록되어 있는 차량을 조사한 결과, 아래와 같으며, 2012년 1월 사용분이 다음과 같이 관리되고 있다. A건설사의 이동연소 배출량을 구하여라.</t>
    <phoneticPr fontId="4" type="noConversion"/>
  </si>
  <si>
    <t>A건설사의 이동연소 총 배출량</t>
    <phoneticPr fontId="4" type="noConversion"/>
  </si>
  <si>
    <t>항공유</t>
    <phoneticPr fontId="4" type="noConversion"/>
  </si>
  <si>
    <t>LNG</t>
    <phoneticPr fontId="4" type="noConversion"/>
  </si>
  <si>
    <t>TJ/천NM3</t>
    <phoneticPr fontId="4" type="noConversion"/>
  </si>
  <si>
    <t>TJ/1,000,000㎥</t>
    <phoneticPr fontId="4" type="noConversion"/>
  </si>
  <si>
    <t>천NM3</t>
    <phoneticPr fontId="4" type="noConversion"/>
  </si>
  <si>
    <t>LNG</t>
    <phoneticPr fontId="4" type="noConversion"/>
  </si>
  <si>
    <t>LPG</t>
    <phoneticPr fontId="4" type="noConversion"/>
  </si>
  <si>
    <t>경유</t>
    <phoneticPr fontId="4" type="noConversion"/>
  </si>
  <si>
    <t>TJ/unit</t>
    <phoneticPr fontId="4" type="noConversion"/>
  </si>
  <si>
    <t>실내등유</t>
    <phoneticPr fontId="4" type="noConversion"/>
  </si>
  <si>
    <t>Hint) 백화점은 상업공공 건물이다.</t>
    <phoneticPr fontId="4" type="noConversion"/>
  </si>
  <si>
    <t>MJ/Liter</t>
    <phoneticPr fontId="4" type="noConversion"/>
  </si>
  <si>
    <t>부생연료A</t>
    <phoneticPr fontId="4" type="noConversion"/>
  </si>
  <si>
    <t>연료사용량(kl)</t>
    <phoneticPr fontId="4" type="noConversion"/>
  </si>
  <si>
    <t>kl</t>
    <phoneticPr fontId="4" type="noConversion"/>
  </si>
  <si>
    <t>GWP</t>
    <phoneticPr fontId="4" type="noConversion"/>
  </si>
  <si>
    <t>tCO2</t>
    <phoneticPr fontId="4" type="noConversion"/>
  </si>
  <si>
    <t>총발열량</t>
    <phoneticPr fontId="4" type="noConversion"/>
  </si>
  <si>
    <t>법인차량</t>
    <phoneticPr fontId="4" type="noConversion"/>
  </si>
  <si>
    <t>에너지원</t>
    <phoneticPr fontId="4" type="noConversion"/>
  </si>
  <si>
    <t>에너지사용량</t>
    <phoneticPr fontId="4" type="noConversion"/>
  </si>
  <si>
    <t>단위</t>
    <phoneticPr fontId="4" type="noConversion"/>
  </si>
  <si>
    <t>에쿠스</t>
    <phoneticPr fontId="4" type="noConversion"/>
  </si>
  <si>
    <t>본사소유</t>
    <phoneticPr fontId="4" type="noConversion"/>
  </si>
  <si>
    <t>업무차량</t>
    <phoneticPr fontId="4" type="noConversion"/>
  </si>
  <si>
    <t>휘발유</t>
    <phoneticPr fontId="4" type="noConversion"/>
  </si>
  <si>
    <t>L</t>
    <phoneticPr fontId="4" type="noConversion"/>
  </si>
  <si>
    <t>K9</t>
    <phoneticPr fontId="4" type="noConversion"/>
  </si>
  <si>
    <t>장기임대</t>
    <phoneticPr fontId="4" type="noConversion"/>
  </si>
  <si>
    <t>임원차량</t>
    <phoneticPr fontId="4" type="noConversion"/>
  </si>
  <si>
    <t>원</t>
    <phoneticPr fontId="4" type="noConversion"/>
  </si>
  <si>
    <t>포터</t>
    <phoneticPr fontId="4" type="noConversion"/>
  </si>
  <si>
    <t>화주기업차량</t>
    <phoneticPr fontId="4" type="noConversion"/>
  </si>
  <si>
    <t>제품운송</t>
    <phoneticPr fontId="4" type="noConversion"/>
  </si>
  <si>
    <t>경유</t>
    <phoneticPr fontId="4" type="noConversion"/>
  </si>
  <si>
    <t>km</t>
    <phoneticPr fontId="4" type="noConversion"/>
  </si>
  <si>
    <t>Hint) 경유의 연비 : 9.5 L/km , 휘발유 단가 : 2430 원/L</t>
    <phoneticPr fontId="4" type="noConversion"/>
  </si>
  <si>
    <t>배출시설명</t>
    <phoneticPr fontId="4" type="noConversion"/>
  </si>
  <si>
    <t>연료명</t>
    <phoneticPr fontId="4" type="noConversion"/>
  </si>
  <si>
    <t>연료사용량</t>
    <phoneticPr fontId="4" type="noConversion"/>
  </si>
  <si>
    <t>열량계수</t>
    <phoneticPr fontId="4" type="noConversion"/>
  </si>
  <si>
    <t>배출계수</t>
    <phoneticPr fontId="4" type="noConversion"/>
  </si>
  <si>
    <t>GWP</t>
    <phoneticPr fontId="4" type="noConversion"/>
  </si>
  <si>
    <t>온실가스 배출량</t>
    <phoneticPr fontId="4" type="noConversion"/>
  </si>
  <si>
    <t>에너지 사용량</t>
    <phoneticPr fontId="4" type="noConversion"/>
  </si>
  <si>
    <t>순발열량</t>
    <phoneticPr fontId="4" type="noConversion"/>
  </si>
  <si>
    <t>총발열량</t>
    <phoneticPr fontId="4" type="noConversion"/>
  </si>
  <si>
    <t>CO2</t>
    <phoneticPr fontId="4" type="noConversion"/>
  </si>
  <si>
    <t>CH4</t>
    <phoneticPr fontId="4" type="noConversion"/>
  </si>
  <si>
    <t>N2O</t>
    <phoneticPr fontId="4" type="noConversion"/>
  </si>
  <si>
    <t>Total</t>
    <phoneticPr fontId="4" type="noConversion"/>
  </si>
  <si>
    <t>TJ/unit</t>
    <phoneticPr fontId="4" type="noConversion"/>
  </si>
  <si>
    <t>tCO2/TJ</t>
    <phoneticPr fontId="4" type="noConversion"/>
  </si>
  <si>
    <t>kgCH4/TJ</t>
    <phoneticPr fontId="4" type="noConversion"/>
  </si>
  <si>
    <t>kgN2O/TJ</t>
    <phoneticPr fontId="4" type="noConversion"/>
  </si>
  <si>
    <t>단위없음</t>
    <phoneticPr fontId="4" type="noConversion"/>
  </si>
  <si>
    <t>tCO2</t>
    <phoneticPr fontId="4" type="noConversion"/>
  </si>
  <si>
    <t>kgCH4</t>
    <phoneticPr fontId="4" type="noConversion"/>
  </si>
  <si>
    <t>kgN2O</t>
    <phoneticPr fontId="4" type="noConversion"/>
  </si>
  <si>
    <t>tCO2eq</t>
    <phoneticPr fontId="4" type="noConversion"/>
  </si>
  <si>
    <t>TJ</t>
    <phoneticPr fontId="4" type="noConversion"/>
  </si>
  <si>
    <t>Liter</t>
    <phoneticPr fontId="4" type="noConversion"/>
  </si>
  <si>
    <t>Q : 구세계 백화점의 본점에는 버거킹, 소담칼국수, 스타벅스가 각각 입점해 있다. 2011년도 고지서 기준으로 각 임대매장에서는 도시가스(LPG)를 각각 35,000ton, 27,000ton, 82,000ton을 사용하였다. 그리고, 백화점 전체용 비상발전기 1대가 있는데, 이 비상발전기의 경우 경유를 사용하며 2주에 1번씩 무부하 운전시에만 30분씩 가동하였다.(비상발전기 경유사용량 100 Liter/hr) 1층 로비에는 손님용 대형난로가 비치되어 있으며, 이 난로는 실내등유를 사용하는데, 난로에 사용되는 등유는 구매량만이 관리가 된다. 구매량 관리대장에 다음과 같이 기록되어 있다.
[등유 관리대장]
. 2010년 기말 재고량 : 200 Liter
. 2011년 3월 구매량 : 500 Liter
. 2011년 9월 구매량 : 1,000 Liter
. 2011년 기말 재고량 : 400 Liter
구세계 백화점 본점의 2011년도 온실가스 총배출량을 구하여라.</t>
    <phoneticPr fontId="4" type="noConversion"/>
  </si>
  <si>
    <t>TJ/kl</t>
    <phoneticPr fontId="4" type="noConversion"/>
  </si>
  <si>
    <t>GJ/kl</t>
    <phoneticPr fontId="4" type="noConversion"/>
  </si>
  <si>
    <t>총발열량(MJ/kg)</t>
    <phoneticPr fontId="4" type="noConversion"/>
  </si>
  <si>
    <t>순발열량(MJ/kg)</t>
    <phoneticPr fontId="4" type="noConversion"/>
  </si>
  <si>
    <t xml:space="preserve"> 연료밀도(kg/kl)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</si>
</sst>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76" formatCode="_-* #,##0.0_-;\-* #,##0.0_-;_-* &quot;-&quot;?_-;_-@_-"/>
    <numFmt numFmtId="177" formatCode="0.0_ "/>
    <numFmt numFmtId="178" formatCode="_-* #,##0.0_-;\-* #,##0.0_-;_-* &quot;-&quot;_-;_-@_-"/>
    <numFmt numFmtId="179" formatCode="_-* #,##0.000_-;\-* #,##0.000_-;_-* &quot;-&quot;_-;_-@_-"/>
    <numFmt numFmtId="180" formatCode="_-* #,##0.0000_-;\-* #,##0.0000_-;_-* &quot;-&quot;_-;_-@_-"/>
    <numFmt numFmtId="181" formatCode="#,##0.0"/>
    <numFmt numFmtId="182" formatCode="_-* #,##0.00_-;\-* #,##0.00_-;_-* &quot;-&quot;_-;_-@_-"/>
    <numFmt numFmtId="183" formatCode="0.00_ "/>
    <numFmt numFmtId="184" formatCode="_-[$€-2]* #,##0.00_-;\-[$€-2]* #,##0.00_-;_-[$€-2]* &quot;-&quot;??_-"/>
    <numFmt numFmtId="185" formatCode="&quot;₩&quot;\ #,##0.00;[Red]&quot;₩&quot;\ \-#,##0.00"/>
    <numFmt numFmtId="186" formatCode="0.000"/>
  </numFmts>
  <fonts count="43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vertAlign val="subscript"/>
      <sz val="10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9"/>
      <color indexed="8"/>
      <name val="굴림"/>
      <family val="3"/>
      <charset val="129"/>
    </font>
    <font>
      <vertAlign val="subscript"/>
      <sz val="10"/>
      <name val="맑은 고딕"/>
      <family val="3"/>
      <charset val="129"/>
    </font>
    <font>
      <shadow/>
      <sz val="10"/>
      <color indexed="8"/>
      <name val="맑은 고딕"/>
      <family val="3"/>
      <charset val="129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10"/>
      <name val="±¼¸²A¼"/>
      <family val="3"/>
      <charset val="129"/>
    </font>
    <font>
      <sz val="12"/>
      <name val="ⓒoUAAA¨u"/>
      <family val="1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PragmaticaCTT"/>
      <family val="1"/>
    </font>
    <font>
      <sz val="10"/>
      <name val="굴림"/>
      <family val="3"/>
      <charset val="129"/>
    </font>
    <font>
      <sz val="11"/>
      <name val="ＭＳ Ｐゴシック"/>
      <family val="2"/>
    </font>
    <font>
      <sz val="8"/>
      <name val="ＭＳ Ｐゴシック"/>
      <family val="2"/>
    </font>
    <font>
      <u/>
      <sz val="11"/>
      <color indexed="12"/>
      <name val="돋움"/>
      <family val="3"/>
      <charset val="129"/>
    </font>
    <font>
      <vertAlign val="superscript"/>
      <sz val="10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0"/>
      <color rgb="FF1F497D"/>
      <name val="맑은 고딕"/>
      <family val="3"/>
      <charset val="129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>
      <alignment vertical="center"/>
    </xf>
    <xf numFmtId="184" fontId="20" fillId="0" borderId="0">
      <protection locked="0"/>
    </xf>
    <xf numFmtId="184" fontId="20" fillId="0" borderId="0">
      <protection locked="0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4" fontId="21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1" fillId="0" borderId="0">
      <protection locked="0"/>
    </xf>
    <xf numFmtId="184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20" fillId="0" borderId="0">
      <protection locked="0"/>
    </xf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1" fillId="0" borderId="0">
      <protection locked="0"/>
    </xf>
    <xf numFmtId="184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21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7" fillId="0" borderId="0"/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0" fillId="0" borderId="0">
      <protection locked="0"/>
    </xf>
    <xf numFmtId="184" fontId="25" fillId="0" borderId="0"/>
    <xf numFmtId="0" fontId="28" fillId="0" borderId="0"/>
    <xf numFmtId="39" fontId="24" fillId="0" borderId="0"/>
    <xf numFmtId="0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40" fontId="24" fillId="0" borderId="0"/>
    <xf numFmtId="0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184" fontId="22" fillId="0" borderId="0"/>
    <xf numFmtId="185" fontId="30" fillId="0" borderId="0" applyFont="0" applyFill="0" applyBorder="0" applyAlignment="0" applyProtection="0"/>
    <xf numFmtId="0" fontId="22" fillId="0" borderId="0"/>
    <xf numFmtId="9" fontId="24" fillId="0" borderId="0"/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1" fillId="0" borderId="0"/>
    <xf numFmtId="184" fontId="21" fillId="0" borderId="0">
      <protection locked="0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12" fillId="0" borderId="0"/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32" fillId="0" borderId="0"/>
    <xf numFmtId="184" fontId="12" fillId="0" borderId="0">
      <alignment vertical="center"/>
    </xf>
    <xf numFmtId="0" fontId="12" fillId="0" borderId="0">
      <alignment vertical="center"/>
    </xf>
    <xf numFmtId="184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6" fillId="0" borderId="0" xfId="0" applyFont="1" applyBorder="1">
      <alignment vertical="center"/>
    </xf>
    <xf numFmtId="0" fontId="13" fillId="16" borderId="0" xfId="0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9" fillId="16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6" borderId="0" xfId="0" applyFont="1" applyFill="1">
      <alignment vertical="center"/>
    </xf>
    <xf numFmtId="0" fontId="9" fillId="16" borderId="6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13" fillId="16" borderId="1" xfId="0" applyNumberFormat="1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vertical="center" wrapText="1"/>
    </xf>
    <xf numFmtId="0" fontId="9" fillId="16" borderId="4" xfId="0" applyFont="1" applyFill="1" applyBorder="1" applyAlignment="1">
      <alignment horizontal="left" vertical="center" wrapText="1"/>
    </xf>
    <xf numFmtId="3" fontId="9" fillId="16" borderId="4" xfId="0" applyNumberFormat="1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left" vertical="center" wrapText="1"/>
    </xf>
    <xf numFmtId="3" fontId="9" fillId="16" borderId="5" xfId="0" applyNumberFormat="1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left" vertical="top" wrapText="1"/>
    </xf>
    <xf numFmtId="3" fontId="9" fillId="16" borderId="4" xfId="0" applyNumberFormat="1" applyFont="1" applyFill="1" applyBorder="1" applyAlignment="1">
      <alignment horizontal="center" vertical="top" wrapText="1"/>
    </xf>
    <xf numFmtId="0" fontId="9" fillId="16" borderId="4" xfId="0" applyFont="1" applyFill="1" applyBorder="1" applyAlignment="1">
      <alignment horizontal="center" vertical="top" wrapText="1"/>
    </xf>
    <xf numFmtId="0" fontId="12" fillId="16" borderId="0" xfId="0" applyFont="1" applyFill="1">
      <alignment vertical="center"/>
    </xf>
    <xf numFmtId="0" fontId="13" fillId="16" borderId="4" xfId="0" applyFont="1" applyFill="1" applyBorder="1">
      <alignment vertical="center"/>
    </xf>
    <xf numFmtId="0" fontId="5" fillId="0" borderId="0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" xfId="0" applyBorder="1">
      <alignment vertical="center"/>
    </xf>
    <xf numFmtId="0" fontId="0" fillId="0" borderId="28" xfId="0" applyBorder="1">
      <alignment vertical="center"/>
    </xf>
    <xf numFmtId="0" fontId="0" fillId="0" borderId="19" xfId="0" applyBorder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9" fillId="15" borderId="4" xfId="0" applyFont="1" applyFill="1" applyBorder="1" applyAlignment="1">
      <alignment horizontal="right" vertical="center" wrapText="1"/>
    </xf>
    <xf numFmtId="182" fontId="0" fillId="0" borderId="1" xfId="97" applyNumberFormat="1" applyFont="1" applyBorder="1">
      <alignment vertical="center"/>
    </xf>
    <xf numFmtId="0" fontId="9" fillId="0" borderId="9" xfId="0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6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7" fillId="0" borderId="0" xfId="0" applyFont="1" applyBorder="1">
      <alignment vertical="center"/>
    </xf>
    <xf numFmtId="0" fontId="7" fillId="0" borderId="0" xfId="0" applyFo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18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9" fillId="0" borderId="15" xfId="0" applyFont="1" applyBorder="1" applyAlignment="1">
      <alignment vertical="center"/>
    </xf>
    <xf numFmtId="0" fontId="39" fillId="0" borderId="0" xfId="0" applyFont="1" applyBorder="1">
      <alignment vertical="center"/>
    </xf>
    <xf numFmtId="0" fontId="39" fillId="0" borderId="16" xfId="0" applyFont="1" applyBorder="1">
      <alignment vertical="center"/>
    </xf>
    <xf numFmtId="0" fontId="39" fillId="0" borderId="15" xfId="0" applyFont="1" applyBorder="1">
      <alignment vertical="center"/>
    </xf>
    <xf numFmtId="0" fontId="39" fillId="0" borderId="17" xfId="0" applyFont="1" applyBorder="1">
      <alignment vertical="center"/>
    </xf>
    <xf numFmtId="0" fontId="39" fillId="0" borderId="10" xfId="0" applyFont="1" applyBorder="1">
      <alignment vertical="center"/>
    </xf>
    <xf numFmtId="0" fontId="39" fillId="0" borderId="18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41" fontId="0" fillId="0" borderId="0" xfId="97" applyFont="1">
      <alignment vertical="center"/>
    </xf>
    <xf numFmtId="41" fontId="0" fillId="0" borderId="0" xfId="97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1" fontId="0" fillId="0" borderId="1" xfId="97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/>
    </xf>
    <xf numFmtId="41" fontId="40" fillId="0" borderId="1" xfId="0" applyNumberFormat="1" applyFont="1" applyBorder="1">
      <alignment vertical="center"/>
    </xf>
    <xf numFmtId="183" fontId="40" fillId="0" borderId="1" xfId="0" applyNumberFormat="1" applyFont="1" applyBorder="1">
      <alignment vertical="center"/>
    </xf>
    <xf numFmtId="0" fontId="41" fillId="0" borderId="1" xfId="0" applyFont="1" applyBorder="1">
      <alignment vertical="center"/>
    </xf>
    <xf numFmtId="186" fontId="41" fillId="0" borderId="1" xfId="0" applyNumberFormat="1" applyFont="1" applyBorder="1">
      <alignment vertical="center"/>
    </xf>
    <xf numFmtId="0" fontId="8" fillId="18" borderId="2" xfId="0" applyFont="1" applyFill="1" applyBorder="1" applyAlignment="1">
      <alignment vertical="center"/>
    </xf>
    <xf numFmtId="0" fontId="8" fillId="18" borderId="2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>
      <alignment vertical="center"/>
    </xf>
    <xf numFmtId="41" fontId="0" fillId="19" borderId="1" xfId="97" applyFont="1" applyFill="1" applyBorder="1">
      <alignment vertical="center"/>
    </xf>
    <xf numFmtId="41" fontId="0" fillId="19" borderId="1" xfId="0" applyNumberFormat="1" applyFill="1" applyBorder="1">
      <alignment vertical="center"/>
    </xf>
    <xf numFmtId="0" fontId="9" fillId="0" borderId="0" xfId="0" applyFont="1">
      <alignment vertical="center"/>
    </xf>
    <xf numFmtId="0" fontId="42" fillId="0" borderId="0" xfId="0" applyFont="1">
      <alignment vertical="center"/>
    </xf>
    <xf numFmtId="181" fontId="0" fillId="19" borderId="1" xfId="0" applyNumberFormat="1" applyFill="1" applyBorder="1">
      <alignment vertical="center"/>
    </xf>
    <xf numFmtId="178" fontId="0" fillId="19" borderId="1" xfId="97" applyNumberFormat="1" applyFont="1" applyFill="1" applyBorder="1">
      <alignment vertical="center"/>
    </xf>
    <xf numFmtId="179" fontId="0" fillId="19" borderId="1" xfId="97" applyNumberFormat="1" applyFont="1" applyFill="1" applyBorder="1">
      <alignment vertical="center"/>
    </xf>
    <xf numFmtId="182" fontId="0" fillId="19" borderId="1" xfId="0" applyNumberFormat="1" applyFill="1" applyBorder="1">
      <alignment vertical="center"/>
    </xf>
    <xf numFmtId="183" fontId="6" fillId="20" borderId="1" xfId="0" applyNumberFormat="1" applyFont="1" applyFill="1" applyBorder="1">
      <alignment vertical="center"/>
    </xf>
    <xf numFmtId="0" fontId="6" fillId="20" borderId="1" xfId="0" applyFont="1" applyFill="1" applyBorder="1">
      <alignment vertical="center"/>
    </xf>
    <xf numFmtId="41" fontId="0" fillId="0" borderId="1" xfId="98" applyFont="1" applyBorder="1">
      <alignment vertical="center"/>
    </xf>
    <xf numFmtId="41" fontId="0" fillId="19" borderId="1" xfId="98" applyFont="1" applyFill="1" applyBorder="1">
      <alignment vertical="center"/>
    </xf>
    <xf numFmtId="43" fontId="0" fillId="19" borderId="1" xfId="0" applyNumberFormat="1" applyFill="1" applyBorder="1">
      <alignment vertical="center"/>
    </xf>
    <xf numFmtId="176" fontId="0" fillId="19" borderId="1" xfId="0" applyNumberFormat="1" applyFill="1" applyBorder="1" applyAlignment="1">
      <alignment horizontal="center" vertical="center"/>
    </xf>
    <xf numFmtId="180" fontId="0" fillId="19" borderId="1" xfId="98" applyNumberFormat="1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8" fillId="18" borderId="22" xfId="0" applyFont="1" applyFill="1" applyBorder="1" applyAlignment="1">
      <alignment horizontal="center" vertical="center"/>
    </xf>
    <xf numFmtId="0" fontId="8" fillId="18" borderId="23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41" fontId="38" fillId="19" borderId="10" xfId="0" applyNumberFormat="1" applyFont="1" applyFill="1" applyBorder="1" applyAlignment="1">
      <alignment horizontal="center" vertical="center"/>
    </xf>
    <xf numFmtId="0" fontId="38" fillId="19" borderId="10" xfId="0" applyFont="1" applyFill="1" applyBorder="1" applyAlignment="1">
      <alignment horizontal="center" vertical="center"/>
    </xf>
    <xf numFmtId="0" fontId="8" fillId="18" borderId="2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18" borderId="2" xfId="0" applyFont="1" applyFill="1" applyBorder="1" applyAlignment="1">
      <alignment horizontal="center" vertical="center"/>
    </xf>
    <xf numFmtId="0" fontId="8" fillId="18" borderId="21" xfId="0" applyFont="1" applyFill="1" applyBorder="1" applyAlignment="1">
      <alignment horizontal="center" vertical="center"/>
    </xf>
    <xf numFmtId="0" fontId="8" fillId="18" borderId="11" xfId="0" applyFont="1" applyFill="1" applyBorder="1" applyAlignment="1">
      <alignment horizontal="center" vertical="center"/>
    </xf>
    <xf numFmtId="0" fontId="8" fillId="18" borderId="12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horizontal="center" vertical="center"/>
    </xf>
    <xf numFmtId="0" fontId="8" fillId="18" borderId="15" xfId="0" applyFont="1" applyFill="1" applyBorder="1" applyAlignment="1">
      <alignment horizontal="center" vertical="center"/>
    </xf>
    <xf numFmtId="0" fontId="8" fillId="18" borderId="16" xfId="0" applyFont="1" applyFill="1" applyBorder="1" applyAlignment="1">
      <alignment horizontal="center" vertical="center"/>
    </xf>
    <xf numFmtId="0" fontId="8" fillId="18" borderId="17" xfId="0" applyFont="1" applyFill="1" applyBorder="1" applyAlignment="1">
      <alignment horizontal="center" vertical="center"/>
    </xf>
    <xf numFmtId="0" fontId="8" fillId="18" borderId="18" xfId="0" applyFont="1" applyFill="1" applyBorder="1" applyAlignment="1">
      <alignment horizontal="center" vertical="center"/>
    </xf>
    <xf numFmtId="41" fontId="38" fillId="0" borderId="10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1" fontId="38" fillId="0" borderId="10" xfId="97" applyFont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4" borderId="21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center"/>
    </xf>
    <xf numFmtId="0" fontId="9" fillId="16" borderId="33" xfId="0" applyFont="1" applyFill="1" applyBorder="1" applyAlignment="1">
      <alignment horizontal="left" vertical="center" wrapText="1"/>
    </xf>
    <xf numFmtId="0" fontId="9" fillId="16" borderId="24" xfId="0" applyFont="1" applyFill="1" applyBorder="1" applyAlignment="1">
      <alignment horizontal="left" vertical="center" wrapText="1"/>
    </xf>
    <xf numFmtId="0" fontId="9" fillId="16" borderId="34" xfId="0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16" borderId="29" xfId="0" applyFont="1" applyFill="1" applyBorder="1" applyAlignment="1">
      <alignment horizontal="left" vertical="center" wrapText="1"/>
    </xf>
    <xf numFmtId="0" fontId="9" fillId="16" borderId="30" xfId="0" applyFont="1" applyFill="1" applyBorder="1" applyAlignment="1">
      <alignment horizontal="left" vertical="center" wrapText="1"/>
    </xf>
    <xf numFmtId="0" fontId="9" fillId="16" borderId="25" xfId="0" applyFont="1" applyFill="1" applyBorder="1" applyAlignment="1">
      <alignment horizontal="left" vertical="center" wrapText="1"/>
    </xf>
    <xf numFmtId="0" fontId="9" fillId="16" borderId="31" xfId="0" applyFont="1" applyFill="1" applyBorder="1" applyAlignment="1">
      <alignment horizontal="left" vertical="center" wrapText="1"/>
    </xf>
    <xf numFmtId="0" fontId="9" fillId="16" borderId="8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left" vertical="center" wrapText="1"/>
    </xf>
    <xf numFmtId="0" fontId="9" fillId="16" borderId="32" xfId="0" applyFont="1" applyFill="1" applyBorder="1" applyAlignment="1">
      <alignment horizontal="left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left" vertical="center" wrapText="1"/>
    </xf>
    <xf numFmtId="0" fontId="9" fillId="16" borderId="5" xfId="0" applyFont="1" applyFill="1" applyBorder="1" applyAlignment="1">
      <alignment horizontal="left" vertical="center" wrapText="1"/>
    </xf>
    <xf numFmtId="0" fontId="9" fillId="16" borderId="7" xfId="0" applyFont="1" applyFill="1" applyBorder="1" applyAlignment="1">
      <alignment horizontal="left" vertical="center" wrapText="1"/>
    </xf>
    <xf numFmtId="0" fontId="9" fillId="16" borderId="6" xfId="0" applyFont="1" applyFill="1" applyBorder="1" applyAlignment="1">
      <alignment horizontal="left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6" borderId="3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9" fillId="14" borderId="21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14" borderId="21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7" borderId="21" xfId="0" applyFont="1" applyFill="1" applyBorder="1" applyAlignment="1">
      <alignment horizontal="center" vertical="center" wrapText="1"/>
    </xf>
    <xf numFmtId="0" fontId="13" fillId="17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3" fillId="16" borderId="22" xfId="0" applyFont="1" applyFill="1" applyBorder="1" applyAlignment="1">
      <alignment horizontal="center" vertical="center"/>
    </xf>
    <xf numFmtId="0" fontId="13" fillId="16" borderId="20" xfId="0" applyFont="1" applyFill="1" applyBorder="1" applyAlignment="1">
      <alignment horizontal="center" vertical="center"/>
    </xf>
  </cellXfs>
  <cellStyles count="125">
    <cellStyle name=" " xfId="1"/>
    <cellStyle name="¡ " xfId="2"/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A " xfId="15"/>
    <cellStyle name="A¡ " xfId="16"/>
    <cellStyle name="A¡§i " xfId="17"/>
    <cellStyle name="A¡§i￠r¨i " xfId="18"/>
    <cellStyle name="A¡er " xfId="19"/>
    <cellStyle name="A¡er￠r " xfId="20"/>
    <cellStyle name="A¡er￠r¡ " xfId="21"/>
    <cellStyle name="A¡er￠r¡¿i " xfId="22"/>
    <cellStyle name="A¡erer " xfId="23"/>
    <cellStyle name="A¡erer￠rer " xfId="24"/>
    <cellStyle name="A¡erererer " xfId="25"/>
    <cellStyle name="A¨­￠￢￠O [0]_INQUIRY ￠?￥i¨u¡AAⓒ￢Aⓒª " xfId="26"/>
    <cellStyle name="A¨­￠￢￠O_INQUIRY ￠?￥i¨u¡AAⓒ￢Aⓒª " xfId="27"/>
    <cellStyle name="A¨i " xfId="28"/>
    <cellStyle name="A¨i¡ⓒ " xfId="29"/>
    <cellStyle name="A¨i¡ⓒ¡e¡ " xfId="30"/>
    <cellStyle name="A￠r¡ " xfId="31"/>
    <cellStyle name="A￠r¡×i¡er " xfId="32"/>
    <cellStyle name="A￠rer " xfId="33"/>
    <cellStyle name="A￠rer¡er " xfId="34"/>
    <cellStyle name="A￠rer¡er￠r " xfId="35"/>
    <cellStyle name="A￠rerer " xfId="36"/>
    <cellStyle name="A￠rererer " xfId="37"/>
    <cellStyle name="Aⓒ­ " xfId="38"/>
    <cellStyle name="Aⓒ­￠ " xfId="39"/>
    <cellStyle name="Aⓒ­￠￢ " xfId="40"/>
    <cellStyle name="Aⓒ­￠￢￠o " xfId="41"/>
    <cellStyle name="Aee " xfId="42"/>
    <cellStyle name="AeE­ [0]_´eAN°yC￥ " xfId="43"/>
    <cellStyle name="ÅëÈ­ [0]_°æÀï»çEDC°è»ê " xfId="44"/>
    <cellStyle name="AeE­_´eAN°yC￥ " xfId="45"/>
    <cellStyle name="ÅëÈ­_°æÀï»çEDC°è»ê " xfId="46"/>
    <cellStyle name="Aee¡ " xfId="47"/>
    <cellStyle name="AeE¡ⓒ [0]_INQUIRY ￠?￥i¨u¡AAⓒ￢Aⓒª " xfId="48"/>
    <cellStyle name="AeE¡ⓒ_INQUIRY ￠?￥i¨u¡AAⓒ￢Aⓒª " xfId="49"/>
    <cellStyle name="Aee¡er¡§i " xfId="50"/>
    <cellStyle name="Aee¡erer " xfId="51"/>
    <cellStyle name="Aee¡erer¡er " xfId="52"/>
    <cellStyle name="Aee¡ererer " xfId="53"/>
    <cellStyle name="Aee￠r " xfId="54"/>
    <cellStyle name="Aee￠rer " xfId="55"/>
    <cellStyle name="Aee￠rer￠r¡ " xfId="56"/>
    <cellStyle name="Aee￠rerer " xfId="57"/>
    <cellStyle name="Aee￠rererer " xfId="58"/>
    <cellStyle name="Aþ " xfId="59"/>
    <cellStyle name="Aþ¸ " xfId="60"/>
    <cellStyle name="AÞ¸¶ [0]_´eAN°yC￥ " xfId="61"/>
    <cellStyle name="ÄÞ¸¶ [0]_°æÀï»çEDC°è»ê " xfId="62"/>
    <cellStyle name="AÞ¸¶_´eAN°yC￥ " xfId="63"/>
    <cellStyle name="ÄÞ¸¶_°æÀï»çEDC°è»ê " xfId="64"/>
    <cellStyle name="C " xfId="65"/>
    <cellStyle name="C¡erereria " xfId="66"/>
    <cellStyle name="C¡ereria " xfId="67"/>
    <cellStyle name="C¡ereria¡er " xfId="68"/>
    <cellStyle name="C¡eria " xfId="69"/>
    <cellStyle name="C¡eria¡ " xfId="70"/>
    <cellStyle name="C¡IA¨ª_¡ic¨u¡A¨￢I¨￢¡Æ AN¡Æe " xfId="71"/>
    <cellStyle name="C￠rereria " xfId="72"/>
    <cellStyle name="C￠reria " xfId="73"/>
    <cellStyle name="C￠reria￠r¡ " xfId="74"/>
    <cellStyle name="C￠ria " xfId="75"/>
    <cellStyle name="C￥AØ_´eAN°yC￥ " xfId="76"/>
    <cellStyle name="Ç¥ÁØ_ºÐ°³±âÁØ " xfId="77"/>
    <cellStyle name="Comma" xfId="78"/>
    <cellStyle name="Comma [0]" xfId="79"/>
    <cellStyle name="Comma_ SG&amp;A Bridge " xfId="80"/>
    <cellStyle name="Currency" xfId="81"/>
    <cellStyle name="Currency [0]" xfId="82"/>
    <cellStyle name="Currency_ SG&amp;A Bridge " xfId="83"/>
    <cellStyle name="Currency1" xfId="84"/>
    <cellStyle name="Cuzrency [0]_ SG&amp;A Bridge " xfId="85"/>
    <cellStyle name="Normal_ SG&amp;A Bridge " xfId="86"/>
    <cellStyle name="Percent" xfId="87"/>
    <cellStyle name="강조색1 2 7" xfId="88"/>
    <cellStyle name="강조색5 2 7" xfId="89"/>
    <cellStyle name="咬訌裝?report-2 " xfId="90"/>
    <cellStyle name="백 " xfId="91"/>
    <cellStyle name="백분율 2" xfId="92"/>
    <cellStyle name="백분율 2 2" xfId="93"/>
    <cellStyle name="백분율 3 2" xfId="94"/>
    <cellStyle name="새귑[0]_롤痰삠悧 " xfId="95"/>
    <cellStyle name="새귑_롤痰삠悧 " xfId="96"/>
    <cellStyle name="쉼표 [0]" xfId="97" builtinId="6"/>
    <cellStyle name="쉼표 [0] 2" xfId="98"/>
    <cellStyle name="쉼표 [0] 2 10 2" xfId="99"/>
    <cellStyle name="쉼표 [0] 2 2" xfId="100"/>
    <cellStyle name="쉼표 [0] 3" xfId="101"/>
    <cellStyle name="쉼표 [0] 3 2" xfId="102"/>
    <cellStyle name="쉼표 [0] 4" xfId="103"/>
    <cellStyle name="쉼표 [0] 5" xfId="104"/>
    <cellStyle name="쉼표 [0] 8" xfId="105"/>
    <cellStyle name="콤마 [0]_  종  합  " xfId="106"/>
    <cellStyle name="콤마_  종  합  " xfId="107"/>
    <cellStyle name="표준" xfId="0" builtinId="0"/>
    <cellStyle name="표준 11" xfId="108"/>
    <cellStyle name="표준 13 3" xfId="109"/>
    <cellStyle name="표준 16" xfId="110"/>
    <cellStyle name="표준 19" xfId="111"/>
    <cellStyle name="표준 2" xfId="112"/>
    <cellStyle name="표준 2 2 2" xfId="113"/>
    <cellStyle name="표준 2 2 2 10" xfId="114"/>
    <cellStyle name="표준 2 56" xfId="115"/>
    <cellStyle name="표준 2_Sheet1 (3)" xfId="116"/>
    <cellStyle name="표준 223 2" xfId="117"/>
    <cellStyle name="표준 3" xfId="118"/>
    <cellStyle name="표준 4" xfId="119"/>
    <cellStyle name="표준 5" xfId="120"/>
    <cellStyle name="표준 6" xfId="121"/>
    <cellStyle name="표준 7 4" xfId="122"/>
    <cellStyle name="標準_NEWGQR~4" xfId="123"/>
    <cellStyle name="하이퍼링크 2" xfId="12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13</xdr:row>
      <xdr:rowOff>38100</xdr:rowOff>
    </xdr:from>
    <xdr:to>
      <xdr:col>2</xdr:col>
      <xdr:colOff>485775</xdr:colOff>
      <xdr:row>14</xdr:row>
      <xdr:rowOff>38100</xdr:rowOff>
    </xdr:to>
    <xdr:pic>
      <xdr:nvPicPr>
        <xdr:cNvPr id="4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4257675"/>
          <a:ext cx="10287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514350</xdr:colOff>
      <xdr:row>13</xdr:row>
      <xdr:rowOff>57150</xdr:rowOff>
    </xdr:from>
    <xdr:to>
      <xdr:col>6</xdr:col>
      <xdr:colOff>9525</xdr:colOff>
      <xdr:row>14</xdr:row>
      <xdr:rowOff>95250</xdr:rowOff>
    </xdr:to>
    <xdr:pic>
      <xdr:nvPicPr>
        <xdr:cNvPr id="415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42000"/>
        </a:blip>
        <a:srcRect/>
        <a:stretch>
          <a:fillRect/>
        </a:stretch>
      </xdr:blipFill>
      <xdr:spPr bwMode="auto">
        <a:xfrm>
          <a:off x="1314450" y="4276725"/>
          <a:ext cx="2238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1</xdr:row>
      <xdr:rowOff>1543050</xdr:rowOff>
    </xdr:from>
    <xdr:to>
      <xdr:col>6</xdr:col>
      <xdr:colOff>971550</xdr:colOff>
      <xdr:row>5</xdr:row>
      <xdr:rowOff>45982</xdr:rowOff>
    </xdr:to>
    <xdr:sp macro="" textlink="">
      <xdr:nvSpPr>
        <xdr:cNvPr id="4102" name="직사각형 14"/>
        <xdr:cNvSpPr>
          <a:spLocks noChangeArrowheads="1"/>
        </xdr:cNvSpPr>
      </xdr:nvSpPr>
      <xdr:spPr bwMode="auto">
        <a:xfrm>
          <a:off x="1375870" y="1694136"/>
          <a:ext cx="3123214" cy="894036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본 프로그램은 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(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주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)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에코시안의 소중한 자산으로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,</a:t>
          </a:r>
        </a:p>
        <a:p>
          <a:pPr algn="l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교육 참가자 이외의 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3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자에게 무단으로 배포하는 행위를 금지합니다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154057</xdr:colOff>
      <xdr:row>18</xdr:row>
      <xdr:rowOff>81997</xdr:rowOff>
    </xdr:from>
    <xdr:to>
      <xdr:col>3</xdr:col>
      <xdr:colOff>563218</xdr:colOff>
      <xdr:row>20</xdr:row>
      <xdr:rowOff>184287</xdr:rowOff>
    </xdr:to>
    <xdr:pic>
      <xdr:nvPicPr>
        <xdr:cNvPr id="20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535" y="2111236"/>
          <a:ext cx="2396987" cy="499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B-37/Desktop/teakwang/teakwang/03.%20Branch%20Information/03.%20&#49437;&#50976;1&#44277;&#51109;/20110131/Basic%2001%20CTA%20MB(90&#47564;%2020050811)%20R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(&#49892;&#49845;)%20&#54620;&#50577;&#45824;%20&#44368;&#50977;&#51088;&#47308;(&#48176;&#54252;&#50857;)&#51060;&#46041;&#50672;&#49548;_201204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SET"/>
      <sheetName val="Diagram R00"/>
      <sheetName val="Feed preparation"/>
      <sheetName val="Rx system"/>
      <sheetName val="Rx system (A &amp; B)"/>
      <sheetName val="Rx system (C)"/>
      <sheetName val="ABSORBER &amp; Ac저장조"/>
      <sheetName val="ABSORBER &amp; Ac저장조 (Rx A &amp; B)"/>
      <sheetName val="ABSORBER &amp; Ac저장조 (Rx C)"/>
      <sheetName val="결정화"/>
      <sheetName val="결정화 (Rx A &amp; B)"/>
      <sheetName val="결정화 (Rx C)"/>
      <sheetName val="RVF &amp; Dryer"/>
      <sheetName val="MLR"/>
      <sheetName val="MLR (REVISED)"/>
      <sheetName val="CRU"/>
      <sheetName val="Solvent Recovery"/>
      <sheetName val="Solvent Recovery (C-1601)"/>
      <sheetName val="Solvent Recovery (C-1601C)"/>
      <sheetName val="MA Recovery"/>
      <sheetName val="초산"/>
      <sheetName val="p-xylene"/>
      <sheetName val="Methyle acetate"/>
      <sheetName val="Methanol"/>
      <sheetName val="iso butyle acetate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A6">
            <v>0</v>
          </cell>
          <cell r="B6">
            <v>5</v>
          </cell>
          <cell r="C6" t="str">
            <v>L</v>
          </cell>
          <cell r="D6">
            <v>1089.4830115904199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1087.18834925341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1084.8896939690101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1082.5869906856799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1080.28018342788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1077.9692152612599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1075.6540282572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1073.3345634566999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1071.0107608334499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1068.6825592561099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1066.34989644968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1064.01270895585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1061.6709320923901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1059.3244999113101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1056.97334515599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1054.6173992168499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1052.2565920859499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1049.8908523099799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1047.5201069419099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1045.1442814910899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1042.7632998717399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1040.37708434979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1037.98555548789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1035.58863208873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1033.18623113634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1030.7782677354501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1028.3646550487999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1025.94530423221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1023.52012436751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1021.0890223930199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1018.65190303162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1016.20866871623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1013.75921951264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1011.3034530395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1008.84126438538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1006.37254602272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1003.89718771862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1001.4150764421501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998.92609626807405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996.430128276907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993.92705045087598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991.41673756575506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988.89906107824697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986.37388900866301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983.84108581862199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981.300512283481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978.75202535914195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976.195478042893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973.63071922790698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971.05759355095699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968.47594123292004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965.88559791156501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963.28639446610202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960.67815683292395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958.06070581190204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955.43385686259501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952.79741988960996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950.15119901635398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947.49499234631503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944.82859171094299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942.15178240315095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939.46434289531896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936.76604454066705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934.056651256696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931.33591918932302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928.60359635621501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925.85942226769498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923.10312752344203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920.33443338308098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917.55305130855504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914.75868247600602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911.95101725469999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909.12973465027096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906.29450170934001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903.44497288229604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900.58078934069897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897.70157824545504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894.80695196153602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891.89650721460805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888.96982418448795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886.02646552981605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883.06597533781701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880.08787799234699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877.09167695276096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874.07685343533399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871.04286498811302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867.98914394907797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864.91509577639704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861.82009723834096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858.703494449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855.564600734392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852.40269431177705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849.21898061922298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846.7405847058676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843.90952990291294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841.07847509995827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838.2474202970036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835.41636549404882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832.58531069109404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829.75425588813937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826.9232010851847</v>
          </cell>
        </row>
      </sheetData>
      <sheetData sheetId="21">
        <row r="6">
          <cell r="A6">
            <v>0</v>
          </cell>
          <cell r="B6">
            <v>5</v>
          </cell>
          <cell r="C6" t="str">
            <v>L</v>
          </cell>
          <cell r="D6">
            <v>880.09183079335799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878.39687905321398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876.69921702254396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874.99880524646801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873.29560385467698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871.58957252796699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869.88067046518097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868.16885635041001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866.45408832040403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864.73632393208095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863.01552013006506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861.29163321417298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859.56461880679103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857.83443182004601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856.10102642274501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854.36435600698701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852.62437315440798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850.88102960200604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849.13427620747495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847.38406291401805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845.63033871456798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843.87305161538995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842.11214859899098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840.34757558631895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838.57927739817706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836.80719771582994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835.03127904074199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833.25146265339697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831.46768857116899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829.67989550518098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827.88802081609504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826.09200046880903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824.29176898596904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822.48725940026702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820.67840320545304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818.86513030599497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817.04736896532597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815.22504575259097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813.39808548783503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811.566411185525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809.72994399634001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807.888603147102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806.04230587876805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804.19096738235498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802.33450073267204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800.47281681973402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798.60582427770601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796.73342941121905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794.85553611888997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792.97204581386302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791.08285734116896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789.18786689168701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787.28696791247501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785.38005101322096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783.46700386853502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781.54771111579203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779.62205424820604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777.68991150279203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775.75115774284302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773.80566433452702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771.85329901716398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769.89392576672799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767.92740465205895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765.95359168326297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763.97233865168801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761.98349296087395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759.98689744777801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757.98239019355003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755.969804323066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753.94896779235705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751.919703163024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749.88182736262399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747.83515142995805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745.77948024409102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743.71461223583697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741.64033908033605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739.55644536924603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737.46270826091802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735.35889710683398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733.24477305235803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731.12008860977903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728.98458720134499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726.83800266985304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724.68005875410199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722.51046852627496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720.32893378804204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718.13514442187397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715.92877769371603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713.70949750278896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711.476953573895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709.23078058709405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706.970597239158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704.69600523057295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702.40658817125802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700.10191039742494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697.78151569118404</v>
          </cell>
        </row>
        <row r="102">
          <cell r="A102">
            <v>192</v>
          </cell>
          <cell r="B102">
            <v>5</v>
          </cell>
          <cell r="C102" t="str">
            <v>L</v>
          </cell>
          <cell r="D102">
            <v>695.44492589361596</v>
          </cell>
        </row>
        <row r="103">
          <cell r="A103">
            <v>194</v>
          </cell>
          <cell r="B103">
            <v>5</v>
          </cell>
          <cell r="C103" t="str">
            <v>L</v>
          </cell>
          <cell r="D103">
            <v>693.09163940096198</v>
          </cell>
        </row>
        <row r="104">
          <cell r="A104">
            <v>196</v>
          </cell>
          <cell r="B104">
            <v>5</v>
          </cell>
          <cell r="C104" t="str">
            <v>L</v>
          </cell>
          <cell r="D104">
            <v>690.72112953247097</v>
          </cell>
        </row>
        <row r="105">
          <cell r="A105">
            <v>198</v>
          </cell>
          <cell r="B105">
            <v>5</v>
          </cell>
          <cell r="C105" t="str">
            <v>L</v>
          </cell>
          <cell r="D105">
            <v>688.33284275710696</v>
          </cell>
        </row>
        <row r="106">
          <cell r="A106">
            <v>200</v>
          </cell>
          <cell r="B106">
            <v>5</v>
          </cell>
          <cell r="C106" t="str">
            <v>L</v>
          </cell>
          <cell r="D106">
            <v>685.92619676483605</v>
          </cell>
        </row>
      </sheetData>
      <sheetData sheetId="22">
        <row r="6">
          <cell r="A6">
            <v>0</v>
          </cell>
          <cell r="B6">
            <v>5</v>
          </cell>
          <cell r="C6" t="str">
            <v>L</v>
          </cell>
          <cell r="D6">
            <v>955.70914927476804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953.18960020534701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950.66280618796702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948.12862856972299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945.58692476111105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943.03754807839505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940.48034758014796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937.91516789759805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935.34184905842005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932.760226303541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930.17012989651903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927.57138492499098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924.96381109363097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922.34722250803497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919.72142744884002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917.08622813537204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914.44142047797902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911.78679381819995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909.12213065574997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906.44720636127101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903.76178887365199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901.06563838060504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898.35850698109004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895.64013832798605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892.91026724930202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890.16861934602298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887.414910564519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884.64884674122595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881.87012311710703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879.07842381913702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876.27342130581496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873.45477577337397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870.62213451908701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867.77513125765404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864.91338538630202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862.03650119376903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859.14406700786606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856.235654275755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853.31081657049901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850.36908851675196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847.40998462769596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844.43299804451897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841.43759916873705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838.42323417663602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835.38932340389704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832.33525958709595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829.26040594726999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826.16409409898199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823.045621766355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819.90425028530797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816.73920186866803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813.54965660792902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810.33474918206605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807.09356524001498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803.82513741901596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800.52844095592297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797.20238884279104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793.84582647118498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790.45752570183799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787.03617828710401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784.23326696340928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781.12113759419481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778.00900822498045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774.89687885576609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771.78474948655162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768.67262011733726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765.5604907481229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762.44836137890843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759.33623200969407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756.22410264047971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753.11197327126536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749.99984390205088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746.88771453283653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743.77558516362217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740.66345579440781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737.55132642519334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734.43919705597898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731.32706768676462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728.21493831755015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725.10280894833579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721.99067957912143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718.87855020990696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715.7664208406926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712.65429147147825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709.54216210226377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706.43003273304942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703.31790336383506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700.20577399462059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697.09364462540623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693.98151525619187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690.8693858869774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687.75725651776315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684.64512714854868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681.53299777933421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678.42086841011997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675.30873904090549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672.19660967169114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669.08448030247678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665.97235093326231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662.86022156404795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659.74809219483359</v>
          </cell>
        </row>
      </sheetData>
      <sheetData sheetId="23">
        <row r="6">
          <cell r="A6">
            <v>0</v>
          </cell>
          <cell r="B6">
            <v>5</v>
          </cell>
          <cell r="C6" t="str">
            <v>L</v>
          </cell>
          <cell r="D6">
            <v>811.84309056873803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809.84422608553598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807.83923644121501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805.82801334837995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803.81044569728601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801.78641943963498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799.75581746716705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797.71851948478104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795.67440187789805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793.62333757379099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791.56519589655295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789.499842415378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787.42713878579798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785.34694258349202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783.259107130242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781.16348131159396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779.05990938573598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776.94823078304398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774.82827989572399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772.69988585690305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770.56287230847101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768.41705715689704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766.26225231617502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764.09826343696704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761.92488962092102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759.74192311902198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757.54914901274697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755.34634487664005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753.13328042081002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750.90971711167504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748.67540776912006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746.43009613806203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744.17351643218001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741.90539284734905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739.62543904209303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737.33335758204601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735.028839345145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732.71156288389295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730.38119374071198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728.03738371190695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725.67977005536898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723.30797463655801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720.92160300678199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718.52024340707601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716.10346569032004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713.67082015335404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711.22183626997196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708.75602131463404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706.27285886553295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703.77180717439705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701.25229738885002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698.71373161150098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696.15548077799497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693.57688233405702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690.97723768906997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688.35580942086699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685.71181820311699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683.04443942293506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680.35279945199795</v>
          </cell>
        </row>
        <row r="65">
          <cell r="A65">
            <v>118</v>
          </cell>
          <cell r="B65" t="str">
            <v>?</v>
          </cell>
          <cell r="C65" t="str">
            <v>L</v>
          </cell>
          <cell r="D65">
            <v>678.10908322665227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675.64140512851088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673.17372703036949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670.70604893222799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668.23837083408671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665.7706927359452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663.30301463780381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660.83533653966242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658.36765844152103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655.89998034337964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653.43230224523813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650.96462414709686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648.49694604895535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646.02926795081396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643.56158985267257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641.09391175453118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638.62623365638979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636.15855555824828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633.690877460107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631.2231993619655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628.75552126382411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626.28784316568272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623.82016506754132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621.35248696939993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618.88480887125854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616.41713077311715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613.94945267497565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611.48177457683425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609.01409647869286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606.54641838055147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604.07874028241008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601.61106218426869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599.1433840861273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596.67570598798579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594.2080278898444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591.74034979170301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589.27267169356162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586.80499359542023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584.33731549727884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581.86963739913745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579.40195930099594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576.93428120285455</v>
          </cell>
        </row>
      </sheetData>
      <sheetData sheetId="24">
        <row r="6">
          <cell r="A6">
            <v>0</v>
          </cell>
          <cell r="B6">
            <v>5</v>
          </cell>
          <cell r="C6" t="str">
            <v>L</v>
          </cell>
          <cell r="D6">
            <v>894.53658641028198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892.48194892690196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890.423387132313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888.36083897743799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886.29424124863704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884.22352951639596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882.14863808311497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880.069499929926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877.98604666241397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875.89820845513896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873.805913994869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871.70909042242204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869.60766327300303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867.50155641495599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865.39069198682398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863.27499033260301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861.15436993511003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859.028747347332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856.89803712167304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854.76215173696698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852.62100152313894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850.47449458339804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848.32253671383205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846.16503132024695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844.00187933212499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841.83297911352497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839.65822637076496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837.47751405669601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835.29073227137599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833.09776815892496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830.89850580032703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828.69282610193295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826.48060667938796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824.26172173668203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822.03604194000604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819.80343428605704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817.56376196440897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815.31688421353203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813.06265617000702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810.80092871043405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808.53154828550203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806.25435674562596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803.96919115751996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801.67588361100195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799.37426101527205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797.06414488385099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794.74535110727095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792.41768971253896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790.08096460832996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787.73497331472504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785.37950667625501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783.01434855688103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780.63927551539496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778.25405645963599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775.85845227773996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773.45221544448395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771.03508960061299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768.60680910284805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766.16709854204498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763.71567222675799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761.25223362916699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758.77647479009102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756.28807567943102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753.78670350807101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751.27201198686305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748.74364052786905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746.20121338256195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743.64433871112794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741.07260757642098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738.48559285540398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735.88284806020295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733.26390605997506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730.62827769388696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727.97545026437604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725.30488589865797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722.61601976506302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719.90825812921105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717.180976233259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714.43351597946298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711.66518339696404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708.87524586814095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706.06292908784803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703.22741372545602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700.36783175570804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697.48326241984205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694.57272777330104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691.63518777027002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688.66953482836402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685.67458780865195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682.64908533679204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679.59167837996995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676.50092198141294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673.375266038939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670.21304499601399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667.01246629233003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663.77159739547506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661.63214627487889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658.94198626615344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656.25182625742787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653.56166624870229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650.87150623997672</v>
          </cell>
        </row>
      </sheetData>
      <sheetData sheetId="25">
        <row r="6">
          <cell r="A6">
            <v>0</v>
          </cell>
          <cell r="B6">
            <v>6.228E-3</v>
          </cell>
          <cell r="C6">
            <v>1.0001999999999999E-3</v>
          </cell>
          <cell r="D6">
            <v>999.80003999200164</v>
          </cell>
        </row>
        <row r="7">
          <cell r="A7">
            <v>1</v>
          </cell>
          <cell r="B7">
            <v>6.6969999999999998E-3</v>
          </cell>
          <cell r="C7">
            <v>1.0001000000000001E-3</v>
          </cell>
          <cell r="D7">
            <v>999.90000999900008</v>
          </cell>
        </row>
        <row r="8">
          <cell r="A8">
            <v>2</v>
          </cell>
          <cell r="B8">
            <v>7.1939999999999999E-3</v>
          </cell>
          <cell r="C8">
            <v>1.0001000000000001E-3</v>
          </cell>
          <cell r="D8">
            <v>999.90000999900008</v>
          </cell>
        </row>
        <row r="9">
          <cell r="A9">
            <v>3</v>
          </cell>
          <cell r="B9">
            <v>7.724E-3</v>
          </cell>
          <cell r="C9">
            <v>1E-3</v>
          </cell>
          <cell r="D9">
            <v>1000</v>
          </cell>
        </row>
        <row r="10">
          <cell r="A10">
            <v>4</v>
          </cell>
          <cell r="B10">
            <v>8.2889999999999995E-3</v>
          </cell>
          <cell r="C10">
            <v>1E-3</v>
          </cell>
          <cell r="D10">
            <v>1000</v>
          </cell>
        </row>
        <row r="11">
          <cell r="A11">
            <v>5</v>
          </cell>
          <cell r="B11">
            <v>8.8909999999999996E-3</v>
          </cell>
          <cell r="C11">
            <v>1E-3</v>
          </cell>
          <cell r="D11">
            <v>1000</v>
          </cell>
        </row>
        <row r="12">
          <cell r="A12">
            <v>6</v>
          </cell>
          <cell r="B12">
            <v>9.5300000000000003E-3</v>
          </cell>
          <cell r="C12">
            <v>1.0001000000000001E-3</v>
          </cell>
          <cell r="D12">
            <v>999.90000999900008</v>
          </cell>
        </row>
        <row r="13">
          <cell r="A13">
            <v>7</v>
          </cell>
          <cell r="B13">
            <v>1.021E-2</v>
          </cell>
          <cell r="C13">
            <v>1.0001000000000001E-3</v>
          </cell>
          <cell r="D13">
            <v>999.90000999900008</v>
          </cell>
        </row>
        <row r="14">
          <cell r="A14">
            <v>8</v>
          </cell>
          <cell r="B14">
            <v>1.0932000000000001E-2</v>
          </cell>
          <cell r="C14">
            <v>1.0001999999999999E-3</v>
          </cell>
          <cell r="D14">
            <v>999.80003999200164</v>
          </cell>
        </row>
        <row r="15">
          <cell r="A15">
            <v>9</v>
          </cell>
          <cell r="B15">
            <v>1.1698999999999999E-2</v>
          </cell>
          <cell r="C15">
            <v>1.0003E-3</v>
          </cell>
          <cell r="D15">
            <v>999.70008997300818</v>
          </cell>
        </row>
        <row r="16">
          <cell r="A16">
            <v>10</v>
          </cell>
          <cell r="B16">
            <v>1.2513E-2</v>
          </cell>
          <cell r="C16">
            <v>1.0004E-3</v>
          </cell>
          <cell r="D16">
            <v>999.60015993602553</v>
          </cell>
        </row>
        <row r="17">
          <cell r="A17">
            <v>11</v>
          </cell>
          <cell r="B17">
            <v>1.3376000000000001E-2</v>
          </cell>
          <cell r="C17">
            <v>1.0005000000000001E-3</v>
          </cell>
          <cell r="D17">
            <v>999.50024987506242</v>
          </cell>
        </row>
        <row r="18">
          <cell r="A18">
            <v>12</v>
          </cell>
          <cell r="B18">
            <v>1.4291999999999999E-2</v>
          </cell>
          <cell r="C18">
            <v>1.0005999999999999E-3</v>
          </cell>
          <cell r="D18">
            <v>999.40035978412959</v>
          </cell>
        </row>
        <row r="19">
          <cell r="A19">
            <v>13</v>
          </cell>
          <cell r="B19">
            <v>1.5263000000000001E-2</v>
          </cell>
          <cell r="C19">
            <v>1.0007E-3</v>
          </cell>
          <cell r="D19">
            <v>999.30048965723995</v>
          </cell>
        </row>
        <row r="20">
          <cell r="A20">
            <v>14</v>
          </cell>
          <cell r="B20">
            <v>1.6289999999999999E-2</v>
          </cell>
          <cell r="C20">
            <v>1.0008E-3</v>
          </cell>
          <cell r="D20">
            <v>999.20063948840925</v>
          </cell>
        </row>
        <row r="21">
          <cell r="A21">
            <v>15</v>
          </cell>
          <cell r="B21">
            <v>1.7378000000000001E-2</v>
          </cell>
          <cell r="C21">
            <v>1.0009999999999999E-3</v>
          </cell>
          <cell r="D21">
            <v>999.00099900099906</v>
          </cell>
        </row>
        <row r="22">
          <cell r="A22">
            <v>16</v>
          </cell>
          <cell r="B22">
            <v>1.8529E-2</v>
          </cell>
          <cell r="C22">
            <v>1.0011E-3</v>
          </cell>
          <cell r="D22">
            <v>998.90120867046255</v>
          </cell>
        </row>
        <row r="23">
          <cell r="A23">
            <v>17</v>
          </cell>
          <cell r="B23">
            <v>1.9747000000000001E-2</v>
          </cell>
          <cell r="C23">
            <v>1.0013000000000001E-3</v>
          </cell>
          <cell r="D23">
            <v>998.70168780585232</v>
          </cell>
        </row>
        <row r="24">
          <cell r="A24">
            <v>18</v>
          </cell>
          <cell r="B24">
            <v>2.1034000000000001E-2</v>
          </cell>
          <cell r="C24">
            <v>1.0015E-3</v>
          </cell>
          <cell r="D24">
            <v>998.50224663005497</v>
          </cell>
        </row>
        <row r="25">
          <cell r="A25">
            <v>19</v>
          </cell>
          <cell r="B25">
            <v>2.2395000000000002E-2</v>
          </cell>
          <cell r="C25">
            <v>1.0016999999999999E-3</v>
          </cell>
          <cell r="D25">
            <v>998.30288509533807</v>
          </cell>
        </row>
        <row r="26">
          <cell r="A26">
            <v>20</v>
          </cell>
          <cell r="B26">
            <v>2.383E-2</v>
          </cell>
          <cell r="C26">
            <v>1.0018E-3</v>
          </cell>
          <cell r="D26">
            <v>998.20323417847874</v>
          </cell>
        </row>
        <row r="27">
          <cell r="A27">
            <v>21</v>
          </cell>
          <cell r="B27">
            <v>2.5347000000000001E-2</v>
          </cell>
          <cell r="C27">
            <v>1.0020000000000001E-3</v>
          </cell>
          <cell r="D27">
            <v>998.00399201596804</v>
          </cell>
        </row>
        <row r="28">
          <cell r="A28">
            <v>22</v>
          </cell>
          <cell r="B28">
            <v>2.6948E-2</v>
          </cell>
          <cell r="C28">
            <v>1.0023E-3</v>
          </cell>
          <cell r="D28">
            <v>997.70527786091986</v>
          </cell>
        </row>
        <row r="29">
          <cell r="A29">
            <v>23</v>
          </cell>
          <cell r="B29">
            <v>2.8636999999999999E-2</v>
          </cell>
          <cell r="C29">
            <v>1.0024999999999999E-3</v>
          </cell>
          <cell r="D29">
            <v>997.50623441396522</v>
          </cell>
        </row>
        <row r="30">
          <cell r="A30">
            <v>24</v>
          </cell>
          <cell r="B30">
            <v>3.0415000000000001E-2</v>
          </cell>
          <cell r="C30">
            <v>1.0027E-3</v>
          </cell>
          <cell r="D30">
            <v>997.30727037000099</v>
          </cell>
        </row>
        <row r="31">
          <cell r="A31">
            <v>25</v>
          </cell>
          <cell r="B31">
            <v>3.2291E-2</v>
          </cell>
          <cell r="C31">
            <v>1.003E-3</v>
          </cell>
          <cell r="D31">
            <v>997.00897308075776</v>
          </cell>
        </row>
        <row r="32">
          <cell r="A32">
            <v>26</v>
          </cell>
          <cell r="B32">
            <v>3.4265999999999998E-2</v>
          </cell>
          <cell r="C32">
            <v>1.0032999999999999E-3</v>
          </cell>
          <cell r="D32">
            <v>996.71085418120208</v>
          </cell>
        </row>
        <row r="33">
          <cell r="A33">
            <v>27</v>
          </cell>
          <cell r="B33">
            <v>3.6346999999999997E-2</v>
          </cell>
          <cell r="C33">
            <v>1.0035000000000001E-3</v>
          </cell>
          <cell r="D33">
            <v>996.51220727453904</v>
          </cell>
        </row>
        <row r="34">
          <cell r="A34">
            <v>28</v>
          </cell>
          <cell r="B34">
            <v>3.8536000000000001E-2</v>
          </cell>
          <cell r="C34">
            <v>1.0038E-3</v>
          </cell>
          <cell r="D34">
            <v>996.21438533572427</v>
          </cell>
        </row>
        <row r="35">
          <cell r="A35">
            <v>29</v>
          </cell>
          <cell r="B35">
            <v>4.0837999999999999E-2</v>
          </cell>
          <cell r="C35">
            <v>1.0041E-3</v>
          </cell>
          <cell r="D35">
            <v>995.91674136042229</v>
          </cell>
        </row>
        <row r="36">
          <cell r="A36">
            <v>30</v>
          </cell>
          <cell r="B36">
            <v>4.3261000000000001E-2</v>
          </cell>
          <cell r="C36">
            <v>1.0043999999999999E-3</v>
          </cell>
          <cell r="D36">
            <v>995.61927518916775</v>
          </cell>
        </row>
        <row r="37">
          <cell r="A37">
            <v>31</v>
          </cell>
          <cell r="B37">
            <v>4.5807E-2</v>
          </cell>
          <cell r="C37">
            <v>1.0047999999999999E-3</v>
          </cell>
          <cell r="D37">
            <v>995.22292993630583</v>
          </cell>
        </row>
        <row r="38">
          <cell r="A38">
            <v>32</v>
          </cell>
          <cell r="B38">
            <v>4.8481999999999997E-2</v>
          </cell>
          <cell r="C38">
            <v>1.0051000000000001E-3</v>
          </cell>
          <cell r="D38">
            <v>994.92587802208732</v>
          </cell>
        </row>
        <row r="39">
          <cell r="A39">
            <v>33</v>
          </cell>
          <cell r="B39">
            <v>5.1291999999999997E-2</v>
          </cell>
          <cell r="C39">
            <v>1.0054E-3</v>
          </cell>
          <cell r="D39">
            <v>994.62900338173858</v>
          </cell>
        </row>
        <row r="40">
          <cell r="A40">
            <v>34</v>
          </cell>
          <cell r="B40">
            <v>5.4239999999999997E-2</v>
          </cell>
          <cell r="C40">
            <v>1.0058000000000001E-3</v>
          </cell>
          <cell r="D40">
            <v>994.23344601312385</v>
          </cell>
        </row>
        <row r="41">
          <cell r="A41">
            <v>35</v>
          </cell>
          <cell r="B41">
            <v>5.7336999999999999E-2</v>
          </cell>
          <cell r="C41">
            <v>1.0061E-3</v>
          </cell>
          <cell r="D41">
            <v>993.93698439518937</v>
          </cell>
        </row>
        <row r="42">
          <cell r="A42">
            <v>36</v>
          </cell>
          <cell r="B42">
            <v>6.0585E-2</v>
          </cell>
          <cell r="C42">
            <v>1.0064E-3</v>
          </cell>
          <cell r="D42">
            <v>993.64069952305249</v>
          </cell>
        </row>
        <row r="43">
          <cell r="A43">
            <v>37</v>
          </cell>
          <cell r="B43">
            <v>6.3990000000000005E-2</v>
          </cell>
          <cell r="C43">
            <v>1.0068E-3</v>
          </cell>
          <cell r="D43">
            <v>993.24592769169647</v>
          </cell>
        </row>
        <row r="44">
          <cell r="A44">
            <v>38</v>
          </cell>
          <cell r="B44">
            <v>6.7560999999999996E-2</v>
          </cell>
          <cell r="C44">
            <v>1.0070999999999999E-3</v>
          </cell>
          <cell r="D44">
            <v>992.9500546122531</v>
          </cell>
        </row>
        <row r="45">
          <cell r="A45">
            <v>39</v>
          </cell>
          <cell r="B45">
            <v>7.1301000000000003E-2</v>
          </cell>
          <cell r="C45">
            <v>1.0074999999999999E-3</v>
          </cell>
          <cell r="D45">
            <v>992.5558312655088</v>
          </cell>
        </row>
        <row r="46">
          <cell r="A46">
            <v>40</v>
          </cell>
          <cell r="B46">
            <v>7.5219999999999995E-2</v>
          </cell>
          <cell r="C46">
            <v>1.0078999999999999E-3</v>
          </cell>
          <cell r="D46">
            <v>992.16192082547877</v>
          </cell>
        </row>
        <row r="47">
          <cell r="A47">
            <v>41</v>
          </cell>
          <cell r="B47">
            <v>7.9324000000000006E-2</v>
          </cell>
          <cell r="C47">
            <v>1.0083E-3</v>
          </cell>
          <cell r="D47">
            <v>991.76832291976598</v>
          </cell>
        </row>
        <row r="48">
          <cell r="A48">
            <v>42</v>
          </cell>
          <cell r="B48">
            <v>8.362E-2</v>
          </cell>
          <cell r="C48">
            <v>1.0087E-3</v>
          </cell>
          <cell r="D48">
            <v>991.37503717656398</v>
          </cell>
        </row>
        <row r="49">
          <cell r="A49">
            <v>43</v>
          </cell>
          <cell r="B49">
            <v>8.8111999999999996E-2</v>
          </cell>
          <cell r="C49">
            <v>1.0091E-3</v>
          </cell>
          <cell r="D49">
            <v>990.98206322465569</v>
          </cell>
        </row>
        <row r="50">
          <cell r="A50">
            <v>44</v>
          </cell>
          <cell r="B50">
            <v>9.2813000000000007E-2</v>
          </cell>
          <cell r="C50">
            <v>1.0095E-3</v>
          </cell>
          <cell r="D50">
            <v>990.58940069341259</v>
          </cell>
        </row>
        <row r="51">
          <cell r="A51">
            <v>45</v>
          </cell>
          <cell r="B51">
            <v>9.7728999999999996E-2</v>
          </cell>
          <cell r="C51">
            <v>1.0099E-3</v>
          </cell>
          <cell r="D51">
            <v>990.19704921279333</v>
          </cell>
        </row>
        <row r="52">
          <cell r="A52">
            <v>46</v>
          </cell>
          <cell r="B52">
            <v>0.10287</v>
          </cell>
          <cell r="C52">
            <v>1.0103E-3</v>
          </cell>
          <cell r="D52">
            <v>989.80500841334253</v>
          </cell>
        </row>
        <row r="53">
          <cell r="A53">
            <v>47</v>
          </cell>
          <cell r="B53">
            <v>0.10824</v>
          </cell>
          <cell r="C53">
            <v>1.0108000000000001E-3</v>
          </cell>
          <cell r="D53">
            <v>989.31539374752663</v>
          </cell>
        </row>
        <row r="54">
          <cell r="A54">
            <v>48</v>
          </cell>
          <cell r="B54">
            <v>0.11384</v>
          </cell>
          <cell r="C54">
            <v>1.0112000000000001E-3</v>
          </cell>
          <cell r="D54">
            <v>988.9240506329113</v>
          </cell>
        </row>
        <row r="55">
          <cell r="A55">
            <v>49</v>
          </cell>
          <cell r="B55">
            <v>0.11967999999999999</v>
          </cell>
          <cell r="C55">
            <v>1.0116000000000001E-3</v>
          </cell>
          <cell r="D55">
            <v>988.53301700276779</v>
          </cell>
        </row>
        <row r="56">
          <cell r="A56">
            <v>50</v>
          </cell>
          <cell r="B56">
            <v>0.12581000000000001</v>
          </cell>
          <cell r="C56">
            <v>1.0120999999999999E-3</v>
          </cell>
          <cell r="D56">
            <v>988.04465961861479</v>
          </cell>
        </row>
        <row r="57">
          <cell r="A57">
            <v>51</v>
          </cell>
          <cell r="B57">
            <v>0.13219</v>
          </cell>
          <cell r="C57">
            <v>1.0124999999999999E-3</v>
          </cell>
          <cell r="D57">
            <v>987.65432098765439</v>
          </cell>
        </row>
        <row r="58">
          <cell r="A58">
            <v>52</v>
          </cell>
          <cell r="B58">
            <v>0.13883999999999999</v>
          </cell>
          <cell r="C58">
            <v>1.013E-3</v>
          </cell>
          <cell r="D58">
            <v>987.16683119447191</v>
          </cell>
        </row>
        <row r="59">
          <cell r="A59">
            <v>53</v>
          </cell>
          <cell r="B59">
            <v>0.14577000000000001</v>
          </cell>
          <cell r="C59">
            <v>1.0135000000000001E-3</v>
          </cell>
          <cell r="D59">
            <v>986.67982239763194</v>
          </cell>
        </row>
        <row r="60">
          <cell r="A60">
            <v>54</v>
          </cell>
          <cell r="B60">
            <v>0.15301000000000001</v>
          </cell>
          <cell r="C60">
            <v>1.0139999999999999E-3</v>
          </cell>
          <cell r="D60">
            <v>986.19329388560163</v>
          </cell>
        </row>
        <row r="61">
          <cell r="A61">
            <v>55</v>
          </cell>
          <cell r="B61">
            <v>0.16053999999999999</v>
          </cell>
          <cell r="C61">
            <v>1.0145E-3</v>
          </cell>
          <cell r="D61">
            <v>985.70724494825038</v>
          </cell>
        </row>
        <row r="62">
          <cell r="A62">
            <v>56</v>
          </cell>
          <cell r="B62">
            <v>0.16839000000000001</v>
          </cell>
          <cell r="C62">
            <v>1.0150000000000001E-3</v>
          </cell>
          <cell r="D62">
            <v>985.22167487684726</v>
          </cell>
        </row>
        <row r="63">
          <cell r="A63">
            <v>57</v>
          </cell>
          <cell r="B63">
            <v>0.17657</v>
          </cell>
          <cell r="C63">
            <v>1.0154999999999999E-3</v>
          </cell>
          <cell r="D63">
            <v>984.73658296405722</v>
          </cell>
        </row>
        <row r="64">
          <cell r="A64">
            <v>58</v>
          </cell>
          <cell r="B64">
            <v>0.18507999999999999</v>
          </cell>
          <cell r="C64">
            <v>1.016E-3</v>
          </cell>
          <cell r="D64">
            <v>984.25196850393706</v>
          </cell>
        </row>
        <row r="65">
          <cell r="A65">
            <v>59</v>
          </cell>
          <cell r="B65">
            <v>0.19394</v>
          </cell>
          <cell r="C65">
            <v>1.0165E-3</v>
          </cell>
          <cell r="D65">
            <v>983.76783079193308</v>
          </cell>
        </row>
        <row r="66">
          <cell r="A66">
            <v>60</v>
          </cell>
          <cell r="B66">
            <v>0.20316000000000001</v>
          </cell>
          <cell r="C66">
            <v>1.0170999999999999E-3</v>
          </cell>
          <cell r="D66">
            <v>983.18749385507817</v>
          </cell>
        </row>
        <row r="67">
          <cell r="A67">
            <v>61</v>
          </cell>
          <cell r="B67">
            <v>0.21274999999999999</v>
          </cell>
          <cell r="C67">
            <v>1.0176E-3</v>
          </cell>
          <cell r="D67">
            <v>982.70440251572325</v>
          </cell>
        </row>
        <row r="68">
          <cell r="A68">
            <v>62</v>
          </cell>
          <cell r="B68">
            <v>0.22272</v>
          </cell>
          <cell r="C68">
            <v>1.0181999999999999E-3</v>
          </cell>
          <cell r="D68">
            <v>982.12531919072876</v>
          </cell>
        </row>
        <row r="69">
          <cell r="A69">
            <v>63</v>
          </cell>
          <cell r="B69">
            <v>0.23308999999999999</v>
          </cell>
          <cell r="C69">
            <v>1.0187E-3</v>
          </cell>
          <cell r="D69">
            <v>981.64327083537842</v>
          </cell>
        </row>
        <row r="70">
          <cell r="A70">
            <v>64</v>
          </cell>
          <cell r="B70">
            <v>0.24385999999999999</v>
          </cell>
          <cell r="C70">
            <v>1.0192999999999999E-3</v>
          </cell>
          <cell r="D70">
            <v>981.06543706465231</v>
          </cell>
        </row>
        <row r="71">
          <cell r="A71">
            <v>65</v>
          </cell>
          <cell r="B71">
            <v>0.25506000000000001</v>
          </cell>
          <cell r="C71">
            <v>1.0198E-3</v>
          </cell>
          <cell r="D71">
            <v>980.58442831927835</v>
          </cell>
        </row>
        <row r="72">
          <cell r="A72">
            <v>66</v>
          </cell>
          <cell r="B72">
            <v>0.26668999999999998</v>
          </cell>
          <cell r="C72">
            <v>1.0204000000000001E-3</v>
          </cell>
          <cell r="D72">
            <v>980.00784006272045</v>
          </cell>
        </row>
        <row r="73">
          <cell r="A73">
            <v>67</v>
          </cell>
          <cell r="B73">
            <v>0.27876000000000001</v>
          </cell>
          <cell r="C73">
            <v>1.021E-3</v>
          </cell>
          <cell r="D73">
            <v>979.43192948090109</v>
          </cell>
        </row>
        <row r="74">
          <cell r="A74">
            <v>68</v>
          </cell>
          <cell r="B74">
            <v>0.29128999999999999</v>
          </cell>
          <cell r="C74">
            <v>1.0215999999999999E-3</v>
          </cell>
          <cell r="D74">
            <v>978.85669537979652</v>
          </cell>
        </row>
        <row r="75">
          <cell r="A75">
            <v>69</v>
          </cell>
          <cell r="B75">
            <v>0.30430000000000001</v>
          </cell>
          <cell r="C75">
            <v>1.0222E-3</v>
          </cell>
          <cell r="D75">
            <v>978.28213656818627</v>
          </cell>
        </row>
        <row r="76">
          <cell r="A76">
            <v>70</v>
          </cell>
          <cell r="B76">
            <v>0.31780000000000003</v>
          </cell>
          <cell r="C76">
            <v>1.0227999999999999E-3</v>
          </cell>
          <cell r="D76">
            <v>977.70825185764579</v>
          </cell>
        </row>
        <row r="77">
          <cell r="A77">
            <v>71</v>
          </cell>
          <cell r="B77">
            <v>0.33178999999999997</v>
          </cell>
          <cell r="C77">
            <v>1.0234E-3</v>
          </cell>
          <cell r="D77">
            <v>977.13504006253663</v>
          </cell>
        </row>
        <row r="78">
          <cell r="A78">
            <v>72</v>
          </cell>
          <cell r="B78">
            <v>0.34631000000000001</v>
          </cell>
          <cell r="C78">
            <v>1.024E-3</v>
          </cell>
          <cell r="D78">
            <v>976.5625</v>
          </cell>
        </row>
        <row r="79">
          <cell r="A79">
            <v>73</v>
          </cell>
          <cell r="B79">
            <v>0.36136000000000001</v>
          </cell>
          <cell r="C79">
            <v>1.0246000000000001E-3</v>
          </cell>
          <cell r="D79">
            <v>975.99063048994719</v>
          </cell>
        </row>
        <row r="80">
          <cell r="A80">
            <v>74</v>
          </cell>
          <cell r="B80">
            <v>0.37696000000000002</v>
          </cell>
          <cell r="C80">
            <v>1.0252E-3</v>
          </cell>
          <cell r="D80">
            <v>975.41943035505267</v>
          </cell>
        </row>
        <row r="81">
          <cell r="A81">
            <v>75</v>
          </cell>
          <cell r="B81">
            <v>0.39312999999999998</v>
          </cell>
          <cell r="C81">
            <v>1.0258000000000001E-3</v>
          </cell>
          <cell r="D81">
            <v>974.84889842074472</v>
          </cell>
        </row>
        <row r="82">
          <cell r="A82">
            <v>76</v>
          </cell>
          <cell r="B82">
            <v>0.40986</v>
          </cell>
          <cell r="C82">
            <v>1.0264E-3</v>
          </cell>
          <cell r="D82">
            <v>974.27903351519876</v>
          </cell>
        </row>
        <row r="83">
          <cell r="A83">
            <v>77</v>
          </cell>
          <cell r="B83">
            <v>0.42720000000000002</v>
          </cell>
          <cell r="C83">
            <v>1.0269999999999999E-3</v>
          </cell>
          <cell r="D83">
            <v>973.70983446932826</v>
          </cell>
        </row>
        <row r="84">
          <cell r="A84">
            <v>78</v>
          </cell>
          <cell r="B84">
            <v>0.44516</v>
          </cell>
          <cell r="C84">
            <v>1.0277000000000001E-3</v>
          </cell>
          <cell r="D84">
            <v>973.04660893256778</v>
          </cell>
        </row>
        <row r="85">
          <cell r="A85">
            <v>79</v>
          </cell>
          <cell r="B85">
            <v>0.46373999999999999</v>
          </cell>
          <cell r="C85">
            <v>1.0283E-3</v>
          </cell>
          <cell r="D85">
            <v>972.47884858504324</v>
          </cell>
        </row>
        <row r="86">
          <cell r="A86">
            <v>80</v>
          </cell>
          <cell r="B86">
            <v>0.48297000000000001</v>
          </cell>
          <cell r="C86">
            <v>1.029E-3</v>
          </cell>
          <cell r="D86">
            <v>971.81729834791065</v>
          </cell>
        </row>
        <row r="87">
          <cell r="A87">
            <v>81</v>
          </cell>
          <cell r="B87">
            <v>0.50285999999999997</v>
          </cell>
          <cell r="C87">
            <v>1.0296000000000001E-3</v>
          </cell>
          <cell r="D87">
            <v>971.25097125097113</v>
          </cell>
        </row>
        <row r="88">
          <cell r="A88">
            <v>82</v>
          </cell>
          <cell r="B88">
            <v>0.52344000000000002</v>
          </cell>
          <cell r="C88">
            <v>1.0303000000000001E-3</v>
          </cell>
          <cell r="D88">
            <v>970.59108997379394</v>
          </cell>
        </row>
        <row r="89">
          <cell r="A89">
            <v>83</v>
          </cell>
          <cell r="B89">
            <v>0.54471999999999998</v>
          </cell>
          <cell r="C89">
            <v>1.031E-3</v>
          </cell>
          <cell r="D89">
            <v>969.93210475266733</v>
          </cell>
        </row>
        <row r="90">
          <cell r="A90">
            <v>84</v>
          </cell>
          <cell r="B90">
            <v>0.56672999999999996</v>
          </cell>
          <cell r="C90">
            <v>1.0317E-3</v>
          </cell>
          <cell r="D90">
            <v>969.27401376369096</v>
          </cell>
        </row>
        <row r="91">
          <cell r="A91">
            <v>85</v>
          </cell>
          <cell r="B91">
            <v>0.58947000000000005</v>
          </cell>
          <cell r="C91">
            <v>1.0323999999999999E-3</v>
          </cell>
          <cell r="D91">
            <v>968.6168151879117</v>
          </cell>
        </row>
        <row r="92">
          <cell r="A92">
            <v>86</v>
          </cell>
          <cell r="B92">
            <v>0.61295999999999995</v>
          </cell>
          <cell r="C92">
            <v>1.0330999999999999E-3</v>
          </cell>
          <cell r="D92">
            <v>967.96050721130587</v>
          </cell>
        </row>
        <row r="93">
          <cell r="A93">
            <v>87</v>
          </cell>
          <cell r="B93">
            <v>0.67230000000000001</v>
          </cell>
          <cell r="C93">
            <v>1.0338000000000001E-3</v>
          </cell>
          <cell r="D93">
            <v>967.30508802476288</v>
          </cell>
        </row>
        <row r="94">
          <cell r="A94">
            <v>88</v>
          </cell>
          <cell r="B94">
            <v>0.66230999999999995</v>
          </cell>
          <cell r="C94">
            <v>1.0345E-3</v>
          </cell>
          <cell r="D94">
            <v>966.65055582406956</v>
          </cell>
        </row>
        <row r="95">
          <cell r="A95">
            <v>89</v>
          </cell>
          <cell r="B95">
            <v>0.68820999999999999</v>
          </cell>
          <cell r="C95">
            <v>1.0352E-3</v>
          </cell>
          <cell r="D95">
            <v>965.99690880989181</v>
          </cell>
        </row>
        <row r="96">
          <cell r="A96">
            <v>90</v>
          </cell>
          <cell r="B96">
            <v>0.71492999999999995</v>
          </cell>
          <cell r="C96">
            <v>1.0359E-3</v>
          </cell>
          <cell r="D96">
            <v>965.34414518775941</v>
          </cell>
        </row>
        <row r="97">
          <cell r="A97">
            <v>91</v>
          </cell>
          <cell r="B97">
            <v>0.74253000000000002</v>
          </cell>
          <cell r="C97">
            <v>1.0365999999999999E-3</v>
          </cell>
          <cell r="D97">
            <v>964.69226316804941</v>
          </cell>
        </row>
        <row r="98">
          <cell r="A98">
            <v>92</v>
          </cell>
          <cell r="B98">
            <v>0.77100999999999997</v>
          </cell>
          <cell r="C98">
            <v>1.0374E-3</v>
          </cell>
          <cell r="D98">
            <v>963.94833236938507</v>
          </cell>
        </row>
        <row r="99">
          <cell r="A99">
            <v>93</v>
          </cell>
          <cell r="B99">
            <v>0.80037999999999998</v>
          </cell>
          <cell r="C99">
            <v>1.0380999999999999E-3</v>
          </cell>
          <cell r="D99">
            <v>963.29833349388309</v>
          </cell>
        </row>
        <row r="100">
          <cell r="A100">
            <v>94</v>
          </cell>
          <cell r="B100">
            <v>0.83069000000000004</v>
          </cell>
          <cell r="C100">
            <v>1.0388999999999999E-3</v>
          </cell>
          <cell r="D100">
            <v>962.5565501973241</v>
          </cell>
        </row>
        <row r="101">
          <cell r="A101">
            <v>95</v>
          </cell>
          <cell r="B101">
            <v>0.86192999999999997</v>
          </cell>
          <cell r="C101">
            <v>1.0397E-3</v>
          </cell>
          <cell r="D101">
            <v>961.81590843512561</v>
          </cell>
        </row>
        <row r="102">
          <cell r="A102">
            <v>96</v>
          </cell>
          <cell r="B102">
            <v>0.89415999999999995</v>
          </cell>
          <cell r="C102">
            <v>1.0403999999999999E-3</v>
          </cell>
          <cell r="D102">
            <v>961.16878123798551</v>
          </cell>
        </row>
        <row r="103">
          <cell r="A103">
            <v>97</v>
          </cell>
          <cell r="B103">
            <v>0.92737999999999998</v>
          </cell>
          <cell r="C103">
            <v>1.0411999999999999E-3</v>
          </cell>
          <cell r="D103">
            <v>960.43027276219755</v>
          </cell>
        </row>
        <row r="104">
          <cell r="A104">
            <v>98</v>
          </cell>
          <cell r="B104">
            <v>0.96160999999999996</v>
          </cell>
          <cell r="C104">
            <v>1.0418999999999999E-3</v>
          </cell>
          <cell r="D104">
            <v>959.78500815817267</v>
          </cell>
        </row>
        <row r="105">
          <cell r="A105">
            <v>99</v>
          </cell>
          <cell r="B105">
            <v>0.99689000000000005</v>
          </cell>
          <cell r="C105">
            <v>1.0426999999999999E-3</v>
          </cell>
          <cell r="D105">
            <v>959.04862376522499</v>
          </cell>
        </row>
        <row r="106">
          <cell r="A106">
            <v>100</v>
          </cell>
          <cell r="B106">
            <v>1.0332300000000001</v>
          </cell>
          <cell r="C106">
            <v>1.0434999999999999E-3</v>
          </cell>
          <cell r="D106">
            <v>958.31336847149021</v>
          </cell>
        </row>
        <row r="107">
          <cell r="A107">
            <v>105</v>
          </cell>
          <cell r="B107">
            <v>1.2318</v>
          </cell>
          <cell r="C107">
            <v>1.0474E-3</v>
          </cell>
          <cell r="D107">
            <v>954.74508306282223</v>
          </cell>
        </row>
        <row r="108">
          <cell r="A108">
            <v>110</v>
          </cell>
          <cell r="B108">
            <v>1.4609000000000001</v>
          </cell>
          <cell r="C108">
            <v>1.0514999999999999E-3</v>
          </cell>
          <cell r="D108">
            <v>951.02234902520217</v>
          </cell>
        </row>
        <row r="109">
          <cell r="A109">
            <v>115</v>
          </cell>
          <cell r="B109">
            <v>1.7239</v>
          </cell>
          <cell r="C109">
            <v>1.0558E-3</v>
          </cell>
          <cell r="D109">
            <v>947.14908126539115</v>
          </cell>
        </row>
        <row r="110">
          <cell r="A110">
            <v>120</v>
          </cell>
          <cell r="B110">
            <v>2.0245000000000002</v>
          </cell>
          <cell r="C110">
            <v>1.0602999999999999E-3</v>
          </cell>
          <cell r="D110">
            <v>943.12930302744519</v>
          </cell>
        </row>
        <row r="111">
          <cell r="A111">
            <v>125</v>
          </cell>
          <cell r="B111">
            <v>2.3666</v>
          </cell>
          <cell r="C111">
            <v>1.0648999999999999E-3</v>
          </cell>
          <cell r="D111">
            <v>939.05531035778017</v>
          </cell>
        </row>
        <row r="112">
          <cell r="A112">
            <v>130</v>
          </cell>
          <cell r="B112">
            <v>2.7544</v>
          </cell>
          <cell r="C112">
            <v>1.0697E-3</v>
          </cell>
          <cell r="D112">
            <v>934.8415443582312</v>
          </cell>
        </row>
        <row r="113">
          <cell r="A113">
            <v>135</v>
          </cell>
          <cell r="B113">
            <v>3.1922999999999999</v>
          </cell>
          <cell r="C113">
            <v>1.0746E-3</v>
          </cell>
          <cell r="D113">
            <v>930.57882002605618</v>
          </cell>
        </row>
        <row r="114">
          <cell r="A114">
            <v>140</v>
          </cell>
          <cell r="B114">
            <v>3.6848000000000001</v>
          </cell>
          <cell r="C114">
            <v>1.0797999999999999E-3</v>
          </cell>
          <cell r="D114">
            <v>926.0974254491573</v>
          </cell>
        </row>
        <row r="115">
          <cell r="A115">
            <v>145</v>
          </cell>
          <cell r="B115">
            <v>4.2369000000000003</v>
          </cell>
          <cell r="C115">
            <v>1.085E-3</v>
          </cell>
          <cell r="D115">
            <v>921.65898617511516</v>
          </cell>
        </row>
        <row r="116">
          <cell r="A116">
            <v>150</v>
          </cell>
          <cell r="B116">
            <v>4.8535000000000004</v>
          </cell>
          <cell r="C116">
            <v>1.0905999999999999E-3</v>
          </cell>
          <cell r="D116">
            <v>916.92646249770769</v>
          </cell>
        </row>
        <row r="117">
          <cell r="A117">
            <v>155</v>
          </cell>
          <cell r="B117">
            <v>5.5400999999999998</v>
          </cell>
          <cell r="C117">
            <v>1.0962000000000001E-3</v>
          </cell>
          <cell r="D117">
            <v>912.24229155263629</v>
          </cell>
        </row>
        <row r="118">
          <cell r="A118">
            <v>160</v>
          </cell>
          <cell r="B118">
            <v>6.3021000000000003</v>
          </cell>
          <cell r="C118">
            <v>1.1021E-3</v>
          </cell>
          <cell r="D118">
            <v>907.35867888576354</v>
          </cell>
        </row>
        <row r="119">
          <cell r="A119">
            <v>165</v>
          </cell>
          <cell r="B119">
            <v>7.1454000000000004</v>
          </cell>
          <cell r="C119">
            <v>1.1081000000000001E-3</v>
          </cell>
          <cell r="D119">
            <v>902.44562765093394</v>
          </cell>
        </row>
        <row r="120">
          <cell r="A120">
            <v>170</v>
          </cell>
          <cell r="B120">
            <v>8.0759000000000007</v>
          </cell>
          <cell r="C120">
            <v>1.1144E-3</v>
          </cell>
          <cell r="D120">
            <v>897.34386216798282</v>
          </cell>
        </row>
        <row r="121">
          <cell r="A121">
            <v>175</v>
          </cell>
          <cell r="B121">
            <v>9.1</v>
          </cell>
          <cell r="C121">
            <v>1.1207999999999999E-3</v>
          </cell>
          <cell r="D121">
            <v>892.21984296930771</v>
          </cell>
        </row>
        <row r="122">
          <cell r="A122">
            <v>180</v>
          </cell>
          <cell r="B122">
            <v>10.224</v>
          </cell>
          <cell r="C122">
            <v>1.1275E-3</v>
          </cell>
          <cell r="D122">
            <v>886.91796008869176</v>
          </cell>
        </row>
        <row r="123">
          <cell r="A123">
            <v>185</v>
          </cell>
          <cell r="B123">
            <v>11.455</v>
          </cell>
          <cell r="C123">
            <v>1.1343E-3</v>
          </cell>
          <cell r="D123">
            <v>881.60098739310592</v>
          </cell>
        </row>
        <row r="124">
          <cell r="A124">
            <v>190</v>
          </cell>
          <cell r="B124">
            <v>12.798999999999999</v>
          </cell>
          <cell r="C124">
            <v>1.1414999999999999E-3</v>
          </cell>
          <cell r="D124">
            <v>876.0402978537013</v>
          </cell>
        </row>
        <row r="125">
          <cell r="A125">
            <v>195</v>
          </cell>
          <cell r="B125">
            <v>14.263</v>
          </cell>
          <cell r="C125">
            <v>1.1489E-3</v>
          </cell>
          <cell r="D125">
            <v>870.39777178170425</v>
          </cell>
        </row>
        <row r="126">
          <cell r="A126">
            <v>200</v>
          </cell>
          <cell r="B126">
            <v>15.856</v>
          </cell>
          <cell r="C126">
            <v>1.1565E-3</v>
          </cell>
          <cell r="D126">
            <v>864.6779074794639</v>
          </cell>
        </row>
        <row r="127">
          <cell r="A127">
            <v>205</v>
          </cell>
          <cell r="B127">
            <v>17.584</v>
          </cell>
          <cell r="C127">
            <v>1.1643999999999999E-3</v>
          </cell>
          <cell r="D127">
            <v>858.81140501545872</v>
          </cell>
        </row>
        <row r="128">
          <cell r="A128">
            <v>210</v>
          </cell>
          <cell r="B128">
            <v>19.456</v>
          </cell>
          <cell r="C128">
            <v>1.1726E-3</v>
          </cell>
          <cell r="D128">
            <v>852.80573085451135</v>
          </cell>
        </row>
        <row r="129">
          <cell r="A129">
            <v>215</v>
          </cell>
          <cell r="B129">
            <v>21.478999999999999</v>
          </cell>
          <cell r="C129">
            <v>1.1811E-3</v>
          </cell>
          <cell r="D129">
            <v>846.66836000338662</v>
          </cell>
        </row>
        <row r="130">
          <cell r="A130">
            <v>220</v>
          </cell>
          <cell r="B130">
            <v>23.66</v>
          </cell>
          <cell r="C130">
            <v>1.1900000000000001E-3</v>
          </cell>
          <cell r="D130">
            <v>840.33613445378148</v>
          </cell>
        </row>
        <row r="131">
          <cell r="A131">
            <v>225</v>
          </cell>
          <cell r="B131">
            <v>26.009</v>
          </cell>
          <cell r="C131">
            <v>1.1992000000000001E-3</v>
          </cell>
          <cell r="D131">
            <v>833.88925950633745</v>
          </cell>
        </row>
        <row r="132">
          <cell r="A132">
            <v>230</v>
          </cell>
          <cell r="B132">
            <v>28.533999999999999</v>
          </cell>
          <cell r="C132">
            <v>1.2087000000000001E-3</v>
          </cell>
          <cell r="D132">
            <v>827.33515347067089</v>
          </cell>
        </row>
        <row r="133">
          <cell r="A133">
            <v>235</v>
          </cell>
          <cell r="B133">
            <v>31.242000000000001</v>
          </cell>
          <cell r="C133">
            <v>1.2187000000000001E-3</v>
          </cell>
          <cell r="D133">
            <v>820.54648395831623</v>
          </cell>
        </row>
        <row r="134">
          <cell r="A134">
            <v>240</v>
          </cell>
          <cell r="B134">
            <v>34.143999999999998</v>
          </cell>
          <cell r="C134">
            <v>1.2290999999999999E-3</v>
          </cell>
          <cell r="D134">
            <v>813.6034496786267</v>
          </cell>
        </row>
        <row r="135">
          <cell r="A135">
            <v>245</v>
          </cell>
          <cell r="B135">
            <v>37.247999999999998</v>
          </cell>
          <cell r="C135">
            <v>1.2398999999999999E-3</v>
          </cell>
          <cell r="D135">
            <v>806.51665456891692</v>
          </cell>
        </row>
        <row r="136">
          <cell r="A136">
            <v>250</v>
          </cell>
          <cell r="B136">
            <v>40.564</v>
          </cell>
          <cell r="C136">
            <v>1.2512000000000001E-3</v>
          </cell>
          <cell r="D136">
            <v>799.23273657288996</v>
          </cell>
        </row>
        <row r="137">
          <cell r="A137">
            <v>255</v>
          </cell>
          <cell r="B137">
            <v>44.098999999999997</v>
          </cell>
          <cell r="C137">
            <v>1.263E-3</v>
          </cell>
          <cell r="D137">
            <v>791.76563737133813</v>
          </cell>
        </row>
        <row r="138">
          <cell r="A138">
            <v>260</v>
          </cell>
          <cell r="B138">
            <v>47.868000000000002</v>
          </cell>
          <cell r="C138">
            <v>1.2754999999999999E-3</v>
          </cell>
          <cell r="D138">
            <v>784.00627205017645</v>
          </cell>
        </row>
        <row r="139">
          <cell r="A139">
            <v>265</v>
          </cell>
          <cell r="B139">
            <v>51.877000000000002</v>
          </cell>
          <cell r="C139">
            <v>1.2886E-3</v>
          </cell>
          <cell r="D139">
            <v>776.03600807077453</v>
          </cell>
        </row>
        <row r="140">
          <cell r="A140">
            <v>270</v>
          </cell>
          <cell r="B140">
            <v>56.137</v>
          </cell>
          <cell r="C140">
            <v>1.3022999999999999E-3</v>
          </cell>
          <cell r="D140">
            <v>767.87222606158343</v>
          </cell>
        </row>
        <row r="141">
          <cell r="A141">
            <v>275</v>
          </cell>
          <cell r="B141">
            <v>60.66</v>
          </cell>
          <cell r="C141">
            <v>1.3167999999999999E-3</v>
          </cell>
          <cell r="D141">
            <v>759.41676792223575</v>
          </cell>
        </row>
        <row r="142">
          <cell r="A142">
            <v>280</v>
          </cell>
          <cell r="B142">
            <v>65.456000000000003</v>
          </cell>
          <cell r="C142">
            <v>1.3320999999999999E-3</v>
          </cell>
          <cell r="D142">
            <v>750.69439231288948</v>
          </cell>
        </row>
        <row r="143">
          <cell r="A143">
            <v>285</v>
          </cell>
          <cell r="B143">
            <v>70.537000000000006</v>
          </cell>
          <cell r="C143">
            <v>1.3483E-3</v>
          </cell>
          <cell r="D143">
            <v>741.67470147593269</v>
          </cell>
        </row>
        <row r="144">
          <cell r="A144">
            <v>290</v>
          </cell>
          <cell r="B144">
            <v>75.915000000000006</v>
          </cell>
          <cell r="C144">
            <v>1.3655E-3</v>
          </cell>
          <cell r="D144">
            <v>732.33247894544127</v>
          </cell>
        </row>
        <row r="145">
          <cell r="A145">
            <v>295</v>
          </cell>
          <cell r="B145">
            <v>81.602000000000004</v>
          </cell>
          <cell r="C145">
            <v>1.3837999999999999E-3</v>
          </cell>
          <cell r="D145">
            <v>722.64778147131096</v>
          </cell>
        </row>
        <row r="146">
          <cell r="A146">
            <v>300</v>
          </cell>
          <cell r="B146">
            <v>87.611000000000004</v>
          </cell>
          <cell r="C146">
            <v>1.4036000000000001E-3</v>
          </cell>
          <cell r="D146">
            <v>712.45369051011676</v>
          </cell>
        </row>
        <row r="147">
          <cell r="A147">
            <v>305</v>
          </cell>
          <cell r="B147">
            <v>93.96</v>
          </cell>
          <cell r="C147">
            <v>1.4247000000000001E-3</v>
          </cell>
          <cell r="D147">
            <v>701.90215483961526</v>
          </cell>
        </row>
        <row r="148">
          <cell r="A148">
            <v>310</v>
          </cell>
          <cell r="B148">
            <v>100.65</v>
          </cell>
          <cell r="C148">
            <v>1.4475E-3</v>
          </cell>
          <cell r="D148">
            <v>690.84628670120901</v>
          </cell>
        </row>
        <row r="149">
          <cell r="A149">
            <v>315</v>
          </cell>
          <cell r="B149">
            <v>107.7</v>
          </cell>
          <cell r="C149">
            <v>1.472E-3</v>
          </cell>
          <cell r="D149">
            <v>679.3478260869565</v>
          </cell>
        </row>
        <row r="150">
          <cell r="A150">
            <v>320</v>
          </cell>
          <cell r="B150">
            <v>115.14</v>
          </cell>
          <cell r="C150">
            <v>1.4992E-3</v>
          </cell>
          <cell r="D150">
            <v>667.02241195304157</v>
          </cell>
        </row>
        <row r="151">
          <cell r="A151">
            <v>325</v>
          </cell>
          <cell r="B151">
            <v>122.96</v>
          </cell>
          <cell r="C151">
            <v>1.5288999999999999E-3</v>
          </cell>
          <cell r="D151">
            <v>654.06501406239784</v>
          </cell>
        </row>
        <row r="152">
          <cell r="A152">
            <v>330</v>
          </cell>
          <cell r="B152">
            <v>131.19999999999999</v>
          </cell>
          <cell r="C152">
            <v>1.5619E-3</v>
          </cell>
          <cell r="D152">
            <v>640.24585440809267</v>
          </cell>
        </row>
        <row r="153">
          <cell r="A153">
            <v>335</v>
          </cell>
          <cell r="B153">
            <v>139.88</v>
          </cell>
          <cell r="C153">
            <v>1.5989000000000001E-3</v>
          </cell>
          <cell r="D153">
            <v>625.42998311339045</v>
          </cell>
        </row>
        <row r="154">
          <cell r="A154">
            <v>340</v>
          </cell>
          <cell r="B154">
            <v>148.97999999999999</v>
          </cell>
          <cell r="C154">
            <v>1.6408E-3</v>
          </cell>
          <cell r="D154">
            <v>609.45880058508044</v>
          </cell>
        </row>
        <row r="155">
          <cell r="A155">
            <v>345</v>
          </cell>
          <cell r="B155">
            <v>158.56</v>
          </cell>
          <cell r="C155">
            <v>1.6895E-3</v>
          </cell>
          <cell r="D155">
            <v>591.8910920390648</v>
          </cell>
        </row>
        <row r="156">
          <cell r="A156">
            <v>350</v>
          </cell>
          <cell r="B156">
            <v>168.63</v>
          </cell>
          <cell r="C156">
            <v>1.7468E-3</v>
          </cell>
          <cell r="D156">
            <v>572.47538355850702</v>
          </cell>
        </row>
        <row r="157">
          <cell r="A157">
            <v>355</v>
          </cell>
          <cell r="B157">
            <v>179.23</v>
          </cell>
          <cell r="C157">
            <v>1.815E-3</v>
          </cell>
          <cell r="D157">
            <v>550.96418732782365</v>
          </cell>
        </row>
        <row r="158">
          <cell r="A158">
            <v>360</v>
          </cell>
          <cell r="B158">
            <v>190.4</v>
          </cell>
          <cell r="C158">
            <v>1.9070000000000001E-3</v>
          </cell>
          <cell r="D158">
            <v>524.38384897745152</v>
          </cell>
        </row>
        <row r="159">
          <cell r="A159">
            <v>365</v>
          </cell>
          <cell r="B159">
            <v>202.19</v>
          </cell>
          <cell r="C159">
            <v>2.0309999999999998E-3</v>
          </cell>
          <cell r="D159">
            <v>492.36829148202861</v>
          </cell>
        </row>
        <row r="160">
          <cell r="A160">
            <v>370</v>
          </cell>
          <cell r="B160">
            <v>214.68</v>
          </cell>
          <cell r="C160">
            <v>2.2309999999999999E-3</v>
          </cell>
          <cell r="D160">
            <v>448.22949350067239</v>
          </cell>
        </row>
        <row r="161">
          <cell r="A161">
            <v>371</v>
          </cell>
          <cell r="B161">
            <v>217.27</v>
          </cell>
          <cell r="C161">
            <v>2.297E-3</v>
          </cell>
          <cell r="D161">
            <v>435.35045711798</v>
          </cell>
        </row>
        <row r="162">
          <cell r="A162">
            <v>372</v>
          </cell>
          <cell r="B162">
            <v>219.89</v>
          </cell>
          <cell r="C162">
            <v>2.3809999999999999E-3</v>
          </cell>
          <cell r="D162">
            <v>419.99160016799664</v>
          </cell>
        </row>
        <row r="163">
          <cell r="A163">
            <v>373</v>
          </cell>
          <cell r="B163">
            <v>222.55</v>
          </cell>
          <cell r="C163">
            <v>2.5019999999999999E-3</v>
          </cell>
          <cell r="D163">
            <v>399.68025579536373</v>
          </cell>
        </row>
        <row r="164">
          <cell r="A164">
            <v>374</v>
          </cell>
          <cell r="B164">
            <v>225.24</v>
          </cell>
          <cell r="C164">
            <v>2.7899999999999999E-3</v>
          </cell>
          <cell r="D164">
            <v>358.42293906810039</v>
          </cell>
        </row>
        <row r="165">
          <cell r="A165">
            <v>374.15</v>
          </cell>
          <cell r="B165">
            <v>225.65</v>
          </cell>
          <cell r="C165">
            <v>3.1800000000000001E-3</v>
          </cell>
          <cell r="D165">
            <v>314.46540880503142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CHP"/>
      <sheetName val="이동실습1"/>
      <sheetName val="이동실습2"/>
      <sheetName val="Parameter"/>
      <sheetName val="4.배출시설별 활동자료의 측정지점"/>
      <sheetName val="5-1활동자료의 모니터링방법"/>
      <sheetName val="7-1배출활동별 산정등급 적용계획"/>
    </sheetNames>
    <sheetDataSet>
      <sheetData sheetId="0"/>
      <sheetData sheetId="1"/>
      <sheetData sheetId="2"/>
      <sheetData sheetId="3"/>
      <sheetData sheetId="4">
        <row r="6">
          <cell r="X6">
            <v>69300</v>
          </cell>
          <cell r="Y6">
            <v>25</v>
          </cell>
          <cell r="Z6">
            <v>8</v>
          </cell>
        </row>
        <row r="7">
          <cell r="D7">
            <v>33.5</v>
          </cell>
          <cell r="E7">
            <v>31</v>
          </cell>
          <cell r="X7">
            <v>74100</v>
          </cell>
          <cell r="Y7">
            <v>3.9</v>
          </cell>
          <cell r="Z7">
            <v>3.9</v>
          </cell>
        </row>
        <row r="8">
          <cell r="Z8">
            <v>0.2</v>
          </cell>
        </row>
        <row r="10">
          <cell r="D10">
            <v>37.9</v>
          </cell>
          <cell r="E10">
            <v>35.4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showGridLines="0" tabSelected="1" zoomScale="145" workbookViewId="0">
      <selection activeCell="B2" sqref="B2:I2"/>
    </sheetView>
  </sheetViews>
  <sheetFormatPr defaultRowHeight="16.5"/>
  <cols>
    <col min="1" max="1" width="1.5" customWidth="1"/>
    <col min="7" max="7" width="18.25" customWidth="1"/>
    <col min="8" max="8" width="1.125" customWidth="1"/>
  </cols>
  <sheetData>
    <row r="1" spans="2:9" ht="12" customHeight="1" thickBot="1"/>
    <row r="2" spans="2:9" ht="32.25" customHeight="1">
      <c r="B2" s="123" t="s">
        <v>334</v>
      </c>
      <c r="C2" s="124"/>
      <c r="D2" s="124"/>
      <c r="E2" s="124"/>
      <c r="F2" s="124"/>
      <c r="G2" s="124"/>
      <c r="H2" s="124"/>
      <c r="I2" s="125"/>
    </row>
    <row r="3" spans="2:9">
      <c r="B3" s="36"/>
      <c r="C3" s="1"/>
      <c r="D3" s="1"/>
      <c r="E3" s="1"/>
      <c r="F3" s="1"/>
      <c r="G3" s="1"/>
      <c r="H3" s="1"/>
      <c r="I3" s="37"/>
    </row>
    <row r="4" spans="2:9">
      <c r="B4" s="36"/>
      <c r="C4" s="1"/>
      <c r="D4" s="1"/>
      <c r="E4" s="1"/>
      <c r="F4" s="1"/>
      <c r="G4" s="1"/>
      <c r="H4" s="1"/>
      <c r="I4" s="37"/>
    </row>
    <row r="5" spans="2:9" ht="32.25" customHeight="1">
      <c r="B5" s="36"/>
      <c r="C5" s="1"/>
      <c r="D5" s="1"/>
      <c r="E5" s="1"/>
      <c r="F5" s="1"/>
      <c r="G5" s="1"/>
      <c r="H5" s="1"/>
      <c r="I5" s="37"/>
    </row>
    <row r="6" spans="2:9">
      <c r="B6" s="36"/>
      <c r="C6" s="1"/>
      <c r="D6" s="1"/>
      <c r="E6" s="1"/>
      <c r="F6" s="1"/>
      <c r="G6" s="1"/>
      <c r="H6" s="1"/>
      <c r="I6" s="37"/>
    </row>
    <row r="7" spans="2:9">
      <c r="B7" s="36"/>
      <c r="C7" s="1"/>
      <c r="D7" s="1"/>
      <c r="E7" s="1"/>
      <c r="F7" s="1"/>
      <c r="G7" s="1"/>
      <c r="H7" s="1"/>
      <c r="I7" s="37"/>
    </row>
    <row r="8" spans="2:9">
      <c r="B8" s="36"/>
      <c r="C8" s="1"/>
      <c r="D8" s="1"/>
      <c r="E8" s="1"/>
      <c r="F8" s="1" t="s">
        <v>277</v>
      </c>
      <c r="G8" s="1"/>
      <c r="H8" s="1"/>
      <c r="I8" s="37"/>
    </row>
    <row r="9" spans="2:9">
      <c r="B9" s="36"/>
      <c r="C9" s="1"/>
      <c r="D9" s="1"/>
      <c r="E9" s="1"/>
      <c r="F9" s="1" t="s">
        <v>278</v>
      </c>
      <c r="G9" s="1"/>
      <c r="H9" s="1"/>
      <c r="I9" s="37"/>
    </row>
    <row r="10" spans="2:9">
      <c r="B10" s="36"/>
      <c r="C10" s="1"/>
      <c r="D10" s="1"/>
      <c r="E10" s="1"/>
      <c r="F10" s="1" t="s">
        <v>279</v>
      </c>
      <c r="G10" s="1"/>
      <c r="H10" s="1"/>
      <c r="I10" s="37"/>
    </row>
    <row r="11" spans="2:9">
      <c r="B11" s="36"/>
      <c r="C11" s="1"/>
      <c r="D11" s="1"/>
      <c r="E11" s="1"/>
      <c r="F11" s="1"/>
      <c r="G11" s="1"/>
      <c r="H11" s="1"/>
      <c r="I11" s="37"/>
    </row>
    <row r="12" spans="2:9">
      <c r="B12" s="36"/>
      <c r="C12" s="1"/>
      <c r="D12" s="1"/>
      <c r="E12" s="1"/>
      <c r="F12" s="1"/>
      <c r="G12" s="1"/>
      <c r="H12" s="1"/>
      <c r="I12" s="37"/>
    </row>
    <row r="13" spans="2:9">
      <c r="B13" s="36"/>
      <c r="C13" s="1"/>
      <c r="D13" s="1"/>
      <c r="E13" s="1"/>
      <c r="F13" s="1"/>
      <c r="G13" s="1"/>
      <c r="H13" s="1"/>
      <c r="I13" s="37"/>
    </row>
    <row r="14" spans="2:9">
      <c r="B14" s="36"/>
      <c r="C14" s="1"/>
      <c r="D14" s="1"/>
      <c r="E14" s="1"/>
      <c r="F14" s="1"/>
      <c r="G14" s="1"/>
      <c r="H14" s="1"/>
      <c r="I14" s="37"/>
    </row>
    <row r="15" spans="2:9" ht="17.25" thickBot="1">
      <c r="B15" s="38"/>
      <c r="C15" s="39"/>
      <c r="D15" s="39"/>
      <c r="E15" s="39"/>
      <c r="F15" s="39"/>
      <c r="G15" s="39"/>
      <c r="H15" s="39"/>
      <c r="I15" s="40"/>
    </row>
  </sheetData>
  <mergeCells count="1">
    <mergeCell ref="B2:I2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1"/>
  <sheetViews>
    <sheetView showGridLines="0" workbookViewId="0">
      <selection activeCell="D35" sqref="D35"/>
    </sheetView>
  </sheetViews>
  <sheetFormatPr defaultRowHeight="16.5"/>
  <cols>
    <col min="4" max="19" width="10.875" customWidth="1"/>
    <col min="20" max="20" width="19.5" customWidth="1"/>
  </cols>
  <sheetData>
    <row r="2" spans="2:20" s="54" customFormat="1" ht="17.25" thickBot="1">
      <c r="B2" s="64" t="s">
        <v>296</v>
      </c>
    </row>
    <row r="3" spans="2:20" ht="16.5" customHeight="1">
      <c r="B3" s="126" t="s">
        <v>297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2:20">
      <c r="B4" s="129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</row>
    <row r="5" spans="2:20">
      <c r="B5" s="129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1"/>
    </row>
    <row r="6" spans="2:20">
      <c r="B6" s="129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1"/>
    </row>
    <row r="7" spans="2:20" ht="17.25" thickBot="1"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</row>
    <row r="10" spans="2:20">
      <c r="B10" s="145" t="s">
        <v>298</v>
      </c>
      <c r="C10" s="146"/>
      <c r="D10" s="135" t="s">
        <v>330</v>
      </c>
      <c r="E10" s="135" t="s">
        <v>301</v>
      </c>
      <c r="F10" s="135" t="s">
        <v>293</v>
      </c>
      <c r="G10" s="142" t="s">
        <v>319</v>
      </c>
      <c r="H10" s="144"/>
      <c r="I10" s="142" t="s">
        <v>304</v>
      </c>
      <c r="J10" s="143"/>
      <c r="K10" s="144"/>
      <c r="L10" s="135" t="s">
        <v>311</v>
      </c>
      <c r="M10" s="142" t="s">
        <v>312</v>
      </c>
      <c r="N10" s="143"/>
      <c r="O10" s="144"/>
      <c r="P10" s="137" t="s">
        <v>313</v>
      </c>
      <c r="Q10" s="137"/>
      <c r="R10" s="137"/>
      <c r="S10" s="137"/>
      <c r="T10" s="137" t="s">
        <v>323</v>
      </c>
    </row>
    <row r="11" spans="2:20" ht="27" customHeight="1">
      <c r="B11" s="147"/>
      <c r="C11" s="148"/>
      <c r="D11" s="136"/>
      <c r="E11" s="136"/>
      <c r="F11" s="136"/>
      <c r="G11" s="72" t="s">
        <v>302</v>
      </c>
      <c r="H11" s="72" t="s">
        <v>303</v>
      </c>
      <c r="I11" s="72" t="s">
        <v>305</v>
      </c>
      <c r="J11" s="72" t="s">
        <v>306</v>
      </c>
      <c r="K11" s="72" t="s">
        <v>307</v>
      </c>
      <c r="L11" s="136"/>
      <c r="M11" s="72" t="s">
        <v>305</v>
      </c>
      <c r="N11" s="72" t="s">
        <v>306</v>
      </c>
      <c r="O11" s="72" t="s">
        <v>307</v>
      </c>
      <c r="P11" s="72" t="s">
        <v>305</v>
      </c>
      <c r="Q11" s="72" t="s">
        <v>306</v>
      </c>
      <c r="R11" s="72" t="s">
        <v>307</v>
      </c>
      <c r="S11" s="72" t="s">
        <v>317</v>
      </c>
      <c r="T11" s="137"/>
    </row>
    <row r="12" spans="2:20" s="54" customFormat="1">
      <c r="B12" s="149"/>
      <c r="C12" s="150"/>
      <c r="D12" s="140"/>
      <c r="E12" s="140"/>
      <c r="F12" s="140"/>
      <c r="G12" s="72" t="s">
        <v>370</v>
      </c>
      <c r="H12" s="72" t="s">
        <v>370</v>
      </c>
      <c r="I12" s="72" t="s">
        <v>308</v>
      </c>
      <c r="J12" s="72" t="s">
        <v>309</v>
      </c>
      <c r="K12" s="72" t="s">
        <v>310</v>
      </c>
      <c r="L12" s="72" t="s">
        <v>320</v>
      </c>
      <c r="M12" s="72" t="s">
        <v>320</v>
      </c>
      <c r="N12" s="72" t="s">
        <v>320</v>
      </c>
      <c r="O12" s="72" t="s">
        <v>320</v>
      </c>
      <c r="P12" s="72" t="s">
        <v>314</v>
      </c>
      <c r="Q12" s="72" t="s">
        <v>315</v>
      </c>
      <c r="R12" s="72" t="s">
        <v>316</v>
      </c>
      <c r="S12" s="72" t="s">
        <v>318</v>
      </c>
      <c r="T12" s="72" t="s">
        <v>324</v>
      </c>
    </row>
    <row r="13" spans="2:20">
      <c r="B13" s="141" t="s">
        <v>299</v>
      </c>
      <c r="C13" s="141"/>
      <c r="D13" s="105" t="s">
        <v>369</v>
      </c>
      <c r="E13" s="107">
        <f>681410*(400000/(400000+281300))</f>
        <v>400064.58241596946</v>
      </c>
      <c r="F13" s="56" t="s">
        <v>372</v>
      </c>
      <c r="G13" s="106">
        <f>Parameter!E25/1000</f>
        <v>0.04</v>
      </c>
      <c r="H13" s="106">
        <f>Parameter!D25/1000</f>
        <v>4.4200000000000003E-2</v>
      </c>
      <c r="I13" s="106">
        <f>Parameter!K46/1000</f>
        <v>56.1</v>
      </c>
      <c r="J13" s="106">
        <f>Parameter!L46</f>
        <v>30</v>
      </c>
      <c r="K13" s="106">
        <f>Parameter!P46</f>
        <v>0.1</v>
      </c>
      <c r="L13" s="106">
        <v>1</v>
      </c>
      <c r="M13" s="106">
        <v>1</v>
      </c>
      <c r="N13" s="106">
        <v>21</v>
      </c>
      <c r="O13" s="106">
        <v>310</v>
      </c>
      <c r="P13" s="107">
        <f>$E13*$G13*I13*$L13</f>
        <v>897744.92294143548</v>
      </c>
      <c r="Q13" s="107">
        <f t="shared" ref="Q13:R13" si="0">$E13*$G13*J13*$L13</f>
        <v>480077.49889916339</v>
      </c>
      <c r="R13" s="107">
        <f t="shared" si="0"/>
        <v>1600.2583296638779</v>
      </c>
      <c r="S13" s="107">
        <f>(P13*M13)+(Q13*N13/1000)+(R13*O13/1000)</f>
        <v>908322.63050051371</v>
      </c>
      <c r="T13" s="107">
        <f>E13*H13</f>
        <v>17682.854542785852</v>
      </c>
    </row>
    <row r="14" spans="2:20">
      <c r="B14" s="141" t="s">
        <v>300</v>
      </c>
      <c r="C14" s="141"/>
      <c r="D14" s="105" t="s">
        <v>369</v>
      </c>
      <c r="E14" s="107">
        <f>681410*(281300/(400000+281300))</f>
        <v>281345.41758403054</v>
      </c>
      <c r="F14" s="56" t="s">
        <v>372</v>
      </c>
      <c r="G14" s="106">
        <f>Parameter!E25/1000</f>
        <v>0.04</v>
      </c>
      <c r="H14" s="106">
        <f>Parameter!D25/1000</f>
        <v>4.4200000000000003E-2</v>
      </c>
      <c r="I14" s="106">
        <f>Parameter!K46/1000</f>
        <v>56.1</v>
      </c>
      <c r="J14" s="106">
        <f>Parameter!L46</f>
        <v>30</v>
      </c>
      <c r="K14" s="106">
        <f>Parameter!P46</f>
        <v>0.1</v>
      </c>
      <c r="L14" s="106">
        <v>1</v>
      </c>
      <c r="M14" s="106">
        <v>1</v>
      </c>
      <c r="N14" s="106">
        <v>21</v>
      </c>
      <c r="O14" s="106">
        <v>310</v>
      </c>
      <c r="P14" s="107">
        <f>$E14*$G14*I14*$L14</f>
        <v>631339.11705856456</v>
      </c>
      <c r="Q14" s="107">
        <f t="shared" ref="Q14" si="1">$E14*$G14*J14*$L14</f>
        <v>337614.50110083667</v>
      </c>
      <c r="R14" s="107">
        <f t="shared" ref="R14" si="2">$E14*$G14*K14*$L14</f>
        <v>1125.3816703361224</v>
      </c>
      <c r="S14" s="107">
        <f>(P14*M14)+(Q14*N14/1000)+(R14*O14/1000)</f>
        <v>638777.88989948633</v>
      </c>
      <c r="T14" s="107">
        <f>E14*H14</f>
        <v>12435.46745721415</v>
      </c>
    </row>
    <row r="16" spans="2:20">
      <c r="B16" t="s">
        <v>325</v>
      </c>
    </row>
    <row r="18" spans="2:14"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</row>
    <row r="19" spans="2:14"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</row>
    <row r="20" spans="2:14">
      <c r="B20" s="75" t="s">
        <v>321</v>
      </c>
      <c r="C20" s="75"/>
      <c r="D20" s="75"/>
      <c r="E20" s="138">
        <f>S13</f>
        <v>908322.63050051371</v>
      </c>
      <c r="F20" s="139"/>
      <c r="G20" s="139"/>
      <c r="H20" s="75" t="s">
        <v>318</v>
      </c>
      <c r="I20" s="73"/>
      <c r="J20" s="73"/>
      <c r="K20" s="73"/>
      <c r="L20" s="73"/>
      <c r="M20" s="73"/>
      <c r="N20" s="70"/>
    </row>
    <row r="21" spans="2:14">
      <c r="B21" s="75" t="s">
        <v>322</v>
      </c>
      <c r="C21" s="75"/>
      <c r="D21" s="75"/>
      <c r="E21" s="138">
        <f>S14</f>
        <v>638777.88989948633</v>
      </c>
      <c r="F21" s="139"/>
      <c r="G21" s="139"/>
      <c r="H21" s="75" t="s">
        <v>318</v>
      </c>
      <c r="I21" s="73"/>
      <c r="J21" s="73"/>
      <c r="K21" s="73"/>
      <c r="L21" s="73"/>
      <c r="M21" s="73"/>
      <c r="N21" s="70"/>
    </row>
  </sheetData>
  <mergeCells count="15">
    <mergeCell ref="B3:N7"/>
    <mergeCell ref="L10:L11"/>
    <mergeCell ref="T10:T11"/>
    <mergeCell ref="E20:G20"/>
    <mergeCell ref="E21:G21"/>
    <mergeCell ref="D10:D12"/>
    <mergeCell ref="P10:S10"/>
    <mergeCell ref="B13:C13"/>
    <mergeCell ref="B14:C14"/>
    <mergeCell ref="I10:K10"/>
    <mergeCell ref="M10:O10"/>
    <mergeCell ref="B10:C12"/>
    <mergeCell ref="E10:E12"/>
    <mergeCell ref="F10:F12"/>
    <mergeCell ref="G10:H1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"/>
  <sheetViews>
    <sheetView showGridLines="0" workbookViewId="0">
      <selection activeCell="S19" sqref="S19"/>
    </sheetView>
  </sheetViews>
  <sheetFormatPr defaultRowHeight="16.5"/>
  <cols>
    <col min="4" max="20" width="11" customWidth="1"/>
  </cols>
  <sheetData>
    <row r="2" spans="2:20" ht="17.25" thickBot="1">
      <c r="B2" s="64" t="s">
        <v>336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2:20">
      <c r="B3" s="126" t="s">
        <v>430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  <c r="O3" s="54"/>
      <c r="P3" s="54"/>
      <c r="Q3" s="54"/>
      <c r="R3" s="54"/>
      <c r="S3" s="54"/>
    </row>
    <row r="4" spans="2:20">
      <c r="B4" s="129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54"/>
      <c r="P4" s="54"/>
      <c r="Q4" s="54"/>
      <c r="R4" s="54"/>
      <c r="S4" s="54"/>
    </row>
    <row r="5" spans="2:20">
      <c r="B5" s="129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1"/>
      <c r="O5" s="54"/>
      <c r="P5" s="54"/>
      <c r="Q5" s="54"/>
      <c r="R5" s="54"/>
      <c r="S5" s="54"/>
    </row>
    <row r="6" spans="2:20">
      <c r="B6" s="129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1"/>
      <c r="O6" s="54"/>
      <c r="P6" s="54"/>
      <c r="Q6" s="54"/>
      <c r="R6" s="54"/>
      <c r="S6" s="54"/>
    </row>
    <row r="7" spans="2:20" ht="144" customHeight="1" thickBot="1"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  <c r="O7" s="54"/>
      <c r="P7" s="54"/>
      <c r="Q7" s="54"/>
      <c r="R7" s="54"/>
      <c r="S7" s="54"/>
    </row>
    <row r="8" spans="2:20" s="54" customFormat="1"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</row>
    <row r="9" spans="2:20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</row>
    <row r="10" spans="2:20">
      <c r="B10" s="145" t="s">
        <v>298</v>
      </c>
      <c r="C10" s="146"/>
      <c r="D10" s="135" t="s">
        <v>330</v>
      </c>
      <c r="E10" s="135" t="s">
        <v>301</v>
      </c>
      <c r="F10" s="135" t="s">
        <v>293</v>
      </c>
      <c r="G10" s="142" t="s">
        <v>319</v>
      </c>
      <c r="H10" s="144"/>
      <c r="I10" s="142" t="s">
        <v>304</v>
      </c>
      <c r="J10" s="143"/>
      <c r="K10" s="144"/>
      <c r="L10" s="135" t="s">
        <v>311</v>
      </c>
      <c r="M10" s="142" t="s">
        <v>312</v>
      </c>
      <c r="N10" s="143"/>
      <c r="O10" s="144"/>
      <c r="P10" s="137" t="s">
        <v>313</v>
      </c>
      <c r="Q10" s="137"/>
      <c r="R10" s="137"/>
      <c r="S10" s="137"/>
      <c r="T10" s="137" t="s">
        <v>323</v>
      </c>
    </row>
    <row r="11" spans="2:20">
      <c r="B11" s="147"/>
      <c r="C11" s="148"/>
      <c r="D11" s="136"/>
      <c r="E11" s="136"/>
      <c r="F11" s="136"/>
      <c r="G11" s="72" t="s">
        <v>302</v>
      </c>
      <c r="H11" s="72" t="s">
        <v>303</v>
      </c>
      <c r="I11" s="72" t="s">
        <v>305</v>
      </c>
      <c r="J11" s="72" t="s">
        <v>306</v>
      </c>
      <c r="K11" s="72" t="s">
        <v>307</v>
      </c>
      <c r="L11" s="136"/>
      <c r="M11" s="72" t="s">
        <v>305</v>
      </c>
      <c r="N11" s="72" t="s">
        <v>306</v>
      </c>
      <c r="O11" s="72" t="s">
        <v>307</v>
      </c>
      <c r="P11" s="72" t="s">
        <v>305</v>
      </c>
      <c r="Q11" s="72" t="s">
        <v>306</v>
      </c>
      <c r="R11" s="72" t="s">
        <v>307</v>
      </c>
      <c r="S11" s="72" t="s">
        <v>317</v>
      </c>
      <c r="T11" s="137"/>
    </row>
    <row r="12" spans="2:20">
      <c r="B12" s="149"/>
      <c r="C12" s="150"/>
      <c r="D12" s="140"/>
      <c r="E12" s="140"/>
      <c r="F12" s="140"/>
      <c r="G12" s="72" t="s">
        <v>376</v>
      </c>
      <c r="H12" s="72" t="s">
        <v>376</v>
      </c>
      <c r="I12" s="72" t="s">
        <v>308</v>
      </c>
      <c r="J12" s="72" t="s">
        <v>309</v>
      </c>
      <c r="K12" s="72" t="s">
        <v>310</v>
      </c>
      <c r="L12" s="72" t="s">
        <v>320</v>
      </c>
      <c r="M12" s="72" t="s">
        <v>320</v>
      </c>
      <c r="N12" s="72" t="s">
        <v>320</v>
      </c>
      <c r="O12" s="72" t="s">
        <v>320</v>
      </c>
      <c r="P12" s="72" t="s">
        <v>314</v>
      </c>
      <c r="Q12" s="72" t="s">
        <v>315</v>
      </c>
      <c r="R12" s="72" t="s">
        <v>316</v>
      </c>
      <c r="S12" s="72" t="s">
        <v>318</v>
      </c>
      <c r="T12" s="72" t="s">
        <v>324</v>
      </c>
    </row>
    <row r="13" spans="2:20">
      <c r="B13" s="141" t="s">
        <v>326</v>
      </c>
      <c r="C13" s="141"/>
      <c r="D13" s="105" t="s">
        <v>374</v>
      </c>
      <c r="E13" s="107">
        <v>265</v>
      </c>
      <c r="F13" s="56" t="s">
        <v>335</v>
      </c>
      <c r="G13" s="106">
        <f>Parameter!E14/1000000</f>
        <v>4.6299999999999994E-5</v>
      </c>
      <c r="H13" s="106">
        <f>Parameter!D14/1000000</f>
        <v>5.0399999999999999E-5</v>
      </c>
      <c r="I13" s="111">
        <f>Parameter!K18/1000</f>
        <v>63.1</v>
      </c>
      <c r="J13" s="106">
        <f>Parameter!N18</f>
        <v>5</v>
      </c>
      <c r="K13" s="106">
        <f>Parameter!Q18</f>
        <v>0.1</v>
      </c>
      <c r="L13" s="106">
        <v>1</v>
      </c>
      <c r="M13" s="106">
        <v>1</v>
      </c>
      <c r="N13" s="106">
        <v>21</v>
      </c>
      <c r="O13" s="106">
        <v>310</v>
      </c>
      <c r="P13" s="107">
        <f>$E13*$G13*I13*$L13</f>
        <v>0.77420544999999996</v>
      </c>
      <c r="Q13" s="107">
        <f t="shared" ref="Q13:R14" si="0">$E13*$G13*J13*$L13</f>
        <v>6.1347499999999999E-2</v>
      </c>
      <c r="R13" s="107">
        <f t="shared" si="0"/>
        <v>1.2269500000000001E-3</v>
      </c>
      <c r="S13" s="107">
        <f>(P13*M13)+(Q13*N13/1000)+(R13*O13/1000)</f>
        <v>0.77587410199999995</v>
      </c>
      <c r="T13" s="107">
        <f>E13*H13</f>
        <v>1.3356E-2</v>
      </c>
    </row>
    <row r="14" spans="2:20">
      <c r="B14" s="141" t="s">
        <v>327</v>
      </c>
      <c r="C14" s="141"/>
      <c r="D14" s="105" t="s">
        <v>374</v>
      </c>
      <c r="E14" s="107">
        <v>27000</v>
      </c>
      <c r="F14" s="56" t="s">
        <v>335</v>
      </c>
      <c r="G14" s="106">
        <f>Parameter!E14/1000000</f>
        <v>4.6299999999999994E-5</v>
      </c>
      <c r="H14" s="106">
        <f>Parameter!D14/1000000</f>
        <v>5.0399999999999999E-5</v>
      </c>
      <c r="I14" s="106">
        <f>Parameter!K18/1000</f>
        <v>63.1</v>
      </c>
      <c r="J14" s="106">
        <f>Parameter!N18</f>
        <v>5</v>
      </c>
      <c r="K14" s="106">
        <f>Parameter!Q18</f>
        <v>0.1</v>
      </c>
      <c r="L14" s="106">
        <v>1</v>
      </c>
      <c r="M14" s="106">
        <v>1</v>
      </c>
      <c r="N14" s="106">
        <v>21</v>
      </c>
      <c r="O14" s="106">
        <v>310</v>
      </c>
      <c r="P14" s="107">
        <f>$E14*$G14*I14*$L14</f>
        <v>78.881309999999985</v>
      </c>
      <c r="Q14" s="107">
        <f t="shared" si="0"/>
        <v>6.2504999999999988</v>
      </c>
      <c r="R14" s="107">
        <f t="shared" si="0"/>
        <v>0.12500999999999998</v>
      </c>
      <c r="S14" s="107">
        <f>(P14*M14)+(Q14*N14/1000)+(R14*O14/1000)</f>
        <v>79.051323599999975</v>
      </c>
      <c r="T14" s="107">
        <f>E14*H14</f>
        <v>1.3608</v>
      </c>
    </row>
    <row r="15" spans="2:20">
      <c r="B15" s="141" t="s">
        <v>328</v>
      </c>
      <c r="C15" s="141"/>
      <c r="D15" s="105" t="s">
        <v>374</v>
      </c>
      <c r="E15" s="107">
        <v>82000</v>
      </c>
      <c r="F15" s="56" t="s">
        <v>335</v>
      </c>
      <c r="G15" s="106">
        <f>Parameter!E14/1000000</f>
        <v>4.6299999999999994E-5</v>
      </c>
      <c r="H15" s="106">
        <f>Parameter!D14/1000000</f>
        <v>5.0399999999999999E-5</v>
      </c>
      <c r="I15" s="106">
        <f>Parameter!K18/1000</f>
        <v>63.1</v>
      </c>
      <c r="J15" s="106">
        <f>Parameter!N18</f>
        <v>5</v>
      </c>
      <c r="K15" s="106">
        <f>Parameter!Q18</f>
        <v>0.1</v>
      </c>
      <c r="L15" s="106">
        <v>1</v>
      </c>
      <c r="M15" s="106">
        <v>1</v>
      </c>
      <c r="N15" s="106">
        <v>21</v>
      </c>
      <c r="O15" s="106">
        <v>310</v>
      </c>
      <c r="P15" s="107">
        <f t="shared" ref="P15:P17" si="1">$E15*$G15*I15*$L15</f>
        <v>239.56545999999997</v>
      </c>
      <c r="Q15" s="107">
        <f t="shared" ref="Q15:Q17" si="2">$E15*$G15*J15*$L15</f>
        <v>18.982999999999997</v>
      </c>
      <c r="R15" s="107">
        <f t="shared" ref="R15:R17" si="3">$E15*$G15*K15*$L15</f>
        <v>0.37965999999999994</v>
      </c>
      <c r="S15" s="107">
        <f t="shared" ref="S15:S17" si="4">(P15*M15)+(Q15*N15/1000)+(R15*O15/1000)</f>
        <v>240.08179759999996</v>
      </c>
      <c r="T15" s="107">
        <f t="shared" ref="T15:T17" si="5">E15*H15</f>
        <v>4.1327999999999996</v>
      </c>
    </row>
    <row r="16" spans="2:20">
      <c r="B16" s="141" t="s">
        <v>329</v>
      </c>
      <c r="C16" s="141"/>
      <c r="D16" s="105" t="s">
        <v>375</v>
      </c>
      <c r="E16" s="112">
        <v>8.4000000000000005E-2</v>
      </c>
      <c r="F16" s="56" t="s">
        <v>332</v>
      </c>
      <c r="G16" s="106">
        <f>Parameter!E10/1000</f>
        <v>3.5400000000000001E-2</v>
      </c>
      <c r="H16" s="106">
        <f>Parameter!D10/1000</f>
        <v>3.7899999999999996E-2</v>
      </c>
      <c r="I16" s="106">
        <f>Parameter!K16/1000</f>
        <v>74.099999999999994</v>
      </c>
      <c r="J16" s="106">
        <f>Parameter!N16</f>
        <v>10</v>
      </c>
      <c r="K16" s="106">
        <f>Parameter!Q16</f>
        <v>0.6</v>
      </c>
      <c r="L16" s="106">
        <v>1</v>
      </c>
      <c r="M16" s="106">
        <v>1</v>
      </c>
      <c r="N16" s="106">
        <v>21</v>
      </c>
      <c r="O16" s="106">
        <v>310</v>
      </c>
      <c r="P16" s="107">
        <f>$E16*$G16*I16*$L16</f>
        <v>0.22034376</v>
      </c>
      <c r="Q16" s="107">
        <f t="shared" si="2"/>
        <v>2.9736000000000002E-2</v>
      </c>
      <c r="R16" s="107">
        <f t="shared" si="3"/>
        <v>1.7841600000000001E-3</v>
      </c>
      <c r="S16" s="107">
        <f t="shared" si="4"/>
        <v>0.2215213056</v>
      </c>
      <c r="T16" s="107">
        <f t="shared" si="5"/>
        <v>3.1836E-3</v>
      </c>
    </row>
    <row r="17" spans="2:20">
      <c r="B17" s="141" t="s">
        <v>331</v>
      </c>
      <c r="C17" s="141"/>
      <c r="D17" s="105" t="s">
        <v>377</v>
      </c>
      <c r="E17" s="112">
        <f>(200+500+1000-400)/1000</f>
        <v>1.3</v>
      </c>
      <c r="F17" s="56" t="s">
        <v>332</v>
      </c>
      <c r="G17" s="106">
        <f>Parameter!E8/1000</f>
        <v>3.4299999999999997E-2</v>
      </c>
      <c r="H17" s="106">
        <f>Parameter!D8/1000</f>
        <v>3.6799999999999999E-2</v>
      </c>
      <c r="I17" s="106">
        <f>Parameter!K14/1000</f>
        <v>71.900000000000006</v>
      </c>
      <c r="J17" s="106">
        <f>Parameter!N14</f>
        <v>10</v>
      </c>
      <c r="K17" s="106">
        <f>Parameter!Q14</f>
        <v>0.6</v>
      </c>
      <c r="L17" s="106">
        <v>1</v>
      </c>
      <c r="M17" s="106">
        <v>1</v>
      </c>
      <c r="N17" s="106">
        <v>21</v>
      </c>
      <c r="O17" s="106">
        <v>310</v>
      </c>
      <c r="P17" s="107">
        <f t="shared" si="1"/>
        <v>3.2060210000000002</v>
      </c>
      <c r="Q17" s="107">
        <f t="shared" si="2"/>
        <v>0.44589999999999996</v>
      </c>
      <c r="R17" s="107">
        <f t="shared" si="3"/>
        <v>2.6753999999999997E-2</v>
      </c>
      <c r="S17" s="107">
        <f t="shared" si="4"/>
        <v>3.2236786400000002</v>
      </c>
      <c r="T17" s="107">
        <f t="shared" si="5"/>
        <v>4.7840000000000001E-2</v>
      </c>
    </row>
    <row r="19" spans="2:20">
      <c r="B19" s="109" t="s">
        <v>378</v>
      </c>
      <c r="C19" s="109"/>
    </row>
    <row r="20" spans="2:20">
      <c r="B20" s="110"/>
      <c r="C20" s="109"/>
    </row>
    <row r="21" spans="2:20" s="64" customFormat="1">
      <c r="B21" s="75" t="s">
        <v>333</v>
      </c>
      <c r="C21" s="75"/>
      <c r="D21" s="75"/>
      <c r="F21" s="151">
        <f>SUM(S13:S17)</f>
        <v>323.35419524759993</v>
      </c>
      <c r="G21" s="152"/>
      <c r="H21" s="152"/>
      <c r="I21" s="75" t="s">
        <v>318</v>
      </c>
    </row>
    <row r="22" spans="2:20">
      <c r="B22" s="54"/>
      <c r="C22" s="54"/>
      <c r="D22" s="54"/>
      <c r="E22" s="54"/>
      <c r="F22" s="54"/>
      <c r="G22" s="54"/>
      <c r="H22" s="54"/>
      <c r="I22" s="54"/>
    </row>
    <row r="23" spans="2:20">
      <c r="B23" s="54"/>
      <c r="C23" s="54"/>
      <c r="D23" s="54"/>
      <c r="E23" s="54"/>
      <c r="F23" s="54"/>
      <c r="G23" s="54"/>
      <c r="H23" s="54"/>
      <c r="I23" s="54"/>
    </row>
  </sheetData>
  <mergeCells count="17">
    <mergeCell ref="T10:T11"/>
    <mergeCell ref="B13:C13"/>
    <mergeCell ref="B14:C14"/>
    <mergeCell ref="B15:C15"/>
    <mergeCell ref="B3:N7"/>
    <mergeCell ref="B10:C12"/>
    <mergeCell ref="E10:E12"/>
    <mergeCell ref="F10:F12"/>
    <mergeCell ref="G10:H10"/>
    <mergeCell ref="I10:K10"/>
    <mergeCell ref="L10:L11"/>
    <mergeCell ref="M10:O10"/>
    <mergeCell ref="F21:H21"/>
    <mergeCell ref="B16:C16"/>
    <mergeCell ref="D10:D12"/>
    <mergeCell ref="B17:C17"/>
    <mergeCell ref="P10:S10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M132"/>
  <sheetViews>
    <sheetView showGridLines="0" zoomScale="115" zoomScaleNormal="115" workbookViewId="0">
      <selection activeCell="B3" sqref="B3:L7"/>
    </sheetView>
  </sheetViews>
  <sheetFormatPr defaultRowHeight="16.5"/>
  <cols>
    <col min="1" max="1" width="3.25" customWidth="1"/>
    <col min="2" max="2" width="11.125" customWidth="1"/>
    <col min="3" max="6" width="15" customWidth="1"/>
    <col min="8" max="8" width="11.75" customWidth="1"/>
    <col min="9" max="9" width="16.125" style="89" customWidth="1"/>
    <col min="12" max="12" width="13.875" customWidth="1"/>
    <col min="13" max="17" width="15.875" customWidth="1"/>
  </cols>
  <sheetData>
    <row r="1" spans="2:12" ht="15.75" customHeight="1">
      <c r="B1" s="33"/>
    </row>
    <row r="2" spans="2:12" s="54" customFormat="1" ht="15.75" customHeight="1" thickBot="1">
      <c r="B2" s="64" t="s">
        <v>337</v>
      </c>
      <c r="I2" s="89"/>
    </row>
    <row r="3" spans="2:12" s="54" customFormat="1" ht="15.75" customHeight="1">
      <c r="B3" s="126" t="s">
        <v>362</v>
      </c>
      <c r="C3" s="127"/>
      <c r="D3" s="127"/>
      <c r="E3" s="127"/>
      <c r="F3" s="127"/>
      <c r="G3" s="127"/>
      <c r="H3" s="127"/>
      <c r="I3" s="127"/>
      <c r="J3" s="127"/>
      <c r="K3" s="127"/>
      <c r="L3" s="128"/>
    </row>
    <row r="4" spans="2:12" s="54" customFormat="1" ht="15.75" customHeight="1">
      <c r="B4" s="129"/>
      <c r="C4" s="130"/>
      <c r="D4" s="130"/>
      <c r="E4" s="130"/>
      <c r="F4" s="130"/>
      <c r="G4" s="130"/>
      <c r="H4" s="130"/>
      <c r="I4" s="130"/>
      <c r="J4" s="130"/>
      <c r="K4" s="130"/>
      <c r="L4" s="131"/>
    </row>
    <row r="5" spans="2:12" s="54" customFormat="1" ht="15.75" customHeight="1">
      <c r="B5" s="129"/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2" s="54" customFormat="1" ht="15.75" customHeight="1">
      <c r="B6" s="129"/>
      <c r="C6" s="130"/>
      <c r="D6" s="130"/>
      <c r="E6" s="130"/>
      <c r="F6" s="130"/>
      <c r="G6" s="130"/>
      <c r="H6" s="130"/>
      <c r="I6" s="130"/>
      <c r="J6" s="130"/>
      <c r="K6" s="130"/>
      <c r="L6" s="131"/>
    </row>
    <row r="7" spans="2:12" s="54" customFormat="1" ht="39" customHeight="1" thickBot="1"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4"/>
    </row>
    <row r="8" spans="2:12" s="54" customFormat="1" ht="17.25" customHeight="1">
      <c r="B8" s="74"/>
      <c r="C8" s="74"/>
      <c r="D8" s="74"/>
      <c r="E8" s="74"/>
      <c r="F8" s="74"/>
      <c r="G8" s="74"/>
      <c r="H8" s="74"/>
      <c r="I8" s="90"/>
      <c r="J8" s="74"/>
      <c r="K8" s="74"/>
      <c r="L8" s="74"/>
    </row>
    <row r="9" spans="2:12" s="54" customFormat="1" ht="17.25" customHeight="1">
      <c r="B9" s="59" t="s">
        <v>339</v>
      </c>
      <c r="C9" s="59" t="s">
        <v>353</v>
      </c>
      <c r="D9" s="59" t="s">
        <v>434</v>
      </c>
      <c r="E9" s="60" t="s">
        <v>435</v>
      </c>
      <c r="F9" s="59" t="s">
        <v>433</v>
      </c>
      <c r="G9" s="74"/>
      <c r="H9" s="91" t="s">
        <v>340</v>
      </c>
      <c r="I9" s="92" t="s">
        <v>381</v>
      </c>
      <c r="J9" s="74"/>
      <c r="K9" s="74"/>
      <c r="L9" s="74"/>
    </row>
    <row r="10" spans="2:12" s="54" customFormat="1" ht="17.25" customHeight="1">
      <c r="B10" s="88">
        <v>40909</v>
      </c>
      <c r="C10" s="115">
        <v>84.95</v>
      </c>
      <c r="D10" s="116">
        <v>38.878</v>
      </c>
      <c r="E10" s="116">
        <v>942.3</v>
      </c>
      <c r="F10" s="116">
        <v>40.997</v>
      </c>
      <c r="G10" s="74"/>
      <c r="H10" s="93">
        <v>40909</v>
      </c>
      <c r="I10" s="92">
        <v>25412</v>
      </c>
      <c r="J10" s="74"/>
      <c r="K10" s="74"/>
      <c r="L10" s="74"/>
    </row>
    <row r="11" spans="2:12" s="54" customFormat="1" ht="17.25" customHeight="1">
      <c r="B11" s="88">
        <v>40917</v>
      </c>
      <c r="C11" s="115">
        <v>82.65</v>
      </c>
      <c r="D11" s="116">
        <v>37.561999999999998</v>
      </c>
      <c r="E11" s="116">
        <v>942.3</v>
      </c>
      <c r="F11" s="116">
        <v>39.255000000000003</v>
      </c>
      <c r="G11" s="74"/>
      <c r="H11" s="93">
        <v>40910</v>
      </c>
      <c r="I11" s="92">
        <v>22022</v>
      </c>
      <c r="J11" s="74"/>
      <c r="K11" s="74"/>
      <c r="L11" s="74"/>
    </row>
    <row r="12" spans="2:12" s="54" customFormat="1" ht="17.25" customHeight="1">
      <c r="B12" s="88">
        <v>40922</v>
      </c>
      <c r="C12" s="115">
        <v>83.02</v>
      </c>
      <c r="D12" s="116">
        <v>36.154000000000003</v>
      </c>
      <c r="E12" s="116">
        <v>942.3</v>
      </c>
      <c r="F12" s="116">
        <v>48.802</v>
      </c>
      <c r="G12" s="74"/>
      <c r="H12" s="93">
        <v>40911</v>
      </c>
      <c r="I12" s="92">
        <v>23290</v>
      </c>
      <c r="J12" s="74"/>
      <c r="K12" s="74"/>
      <c r="L12" s="74"/>
    </row>
    <row r="13" spans="2:12" s="54" customFormat="1" ht="17.25" customHeight="1">
      <c r="B13" s="88">
        <v>40929</v>
      </c>
      <c r="C13" s="115">
        <v>85.11</v>
      </c>
      <c r="D13" s="116">
        <v>34.255000000000003</v>
      </c>
      <c r="E13" s="116">
        <v>942.3</v>
      </c>
      <c r="F13" s="116">
        <v>37.003999999999998</v>
      </c>
      <c r="G13" s="74"/>
      <c r="H13" s="93">
        <v>40912</v>
      </c>
      <c r="I13" s="92">
        <v>31076</v>
      </c>
      <c r="J13" s="74"/>
      <c r="K13" s="74"/>
      <c r="L13" s="74"/>
    </row>
    <row r="14" spans="2:12" s="54" customFormat="1" ht="17.25" customHeight="1">
      <c r="B14" s="88">
        <v>40935</v>
      </c>
      <c r="C14" s="115">
        <v>84.85</v>
      </c>
      <c r="D14" s="116">
        <v>37.253999999999998</v>
      </c>
      <c r="E14" s="116">
        <v>942.3</v>
      </c>
      <c r="F14" s="116">
        <v>40.210999999999999</v>
      </c>
      <c r="G14" s="74"/>
      <c r="H14" s="93">
        <v>40913</v>
      </c>
      <c r="I14" s="92">
        <v>34115</v>
      </c>
      <c r="J14" s="74"/>
      <c r="K14" s="74"/>
      <c r="L14" s="74"/>
    </row>
    <row r="15" spans="2:12" s="54" customFormat="1" ht="17.25" customHeight="1">
      <c r="B15" s="74"/>
      <c r="C15" s="74"/>
      <c r="D15" s="74"/>
      <c r="E15" s="74"/>
      <c r="F15" s="74"/>
      <c r="G15" s="74"/>
      <c r="H15" s="93">
        <v>40914</v>
      </c>
      <c r="I15" s="92">
        <v>36342</v>
      </c>
      <c r="J15" s="74"/>
      <c r="K15" s="74"/>
      <c r="L15" s="74"/>
    </row>
    <row r="16" spans="2:12" s="54" customFormat="1" ht="15.75" customHeight="1">
      <c r="H16" s="93">
        <v>40915</v>
      </c>
      <c r="I16" s="92">
        <v>36137</v>
      </c>
    </row>
    <row r="17" spans="2:9" s="54" customFormat="1" ht="15.75" customHeight="1">
      <c r="B17" s="61"/>
      <c r="H17" s="93">
        <v>40916</v>
      </c>
      <c r="I17" s="92">
        <v>24020</v>
      </c>
    </row>
    <row r="18" spans="2:9" s="54" customFormat="1" ht="15.75" customHeight="1">
      <c r="B18" s="83" t="s">
        <v>338</v>
      </c>
      <c r="C18" s="84"/>
      <c r="D18" s="84"/>
      <c r="E18" s="85"/>
      <c r="H18" s="93">
        <v>40917</v>
      </c>
      <c r="I18" s="92">
        <v>22201</v>
      </c>
    </row>
    <row r="19" spans="2:9" s="54" customFormat="1" ht="15.75" customHeight="1">
      <c r="B19" s="86"/>
      <c r="C19" s="57"/>
      <c r="D19" s="57"/>
      <c r="E19" s="87"/>
      <c r="H19" s="93">
        <v>40918</v>
      </c>
      <c r="I19" s="92">
        <v>36139</v>
      </c>
    </row>
    <row r="20" spans="2:9" s="54" customFormat="1" ht="15.75" customHeight="1">
      <c r="B20" s="86"/>
      <c r="C20" s="57"/>
      <c r="D20" s="57"/>
      <c r="E20" s="87"/>
      <c r="H20" s="93">
        <v>40919</v>
      </c>
      <c r="I20" s="92">
        <v>36211</v>
      </c>
    </row>
    <row r="21" spans="2:9" s="54" customFormat="1" ht="15.75" customHeight="1">
      <c r="B21" s="86"/>
      <c r="C21" s="57"/>
      <c r="D21" s="57"/>
      <c r="E21" s="87"/>
      <c r="H21" s="93">
        <v>40920</v>
      </c>
      <c r="I21" s="92">
        <v>23607</v>
      </c>
    </row>
    <row r="22" spans="2:9" s="54" customFormat="1" ht="15.75" customHeight="1">
      <c r="B22" s="76" t="s">
        <v>273</v>
      </c>
      <c r="C22" s="77"/>
      <c r="D22" s="77"/>
      <c r="E22" s="78"/>
      <c r="H22" s="93">
        <v>40921</v>
      </c>
      <c r="I22" s="92">
        <v>31030</v>
      </c>
    </row>
    <row r="23" spans="2:9" s="54" customFormat="1" ht="15.75" customHeight="1">
      <c r="B23" s="79" t="s">
        <v>274</v>
      </c>
      <c r="C23" s="77"/>
      <c r="D23" s="77"/>
      <c r="E23" s="78"/>
      <c r="H23" s="93">
        <v>40922</v>
      </c>
      <c r="I23" s="92">
        <v>27246</v>
      </c>
    </row>
    <row r="24" spans="2:9" s="54" customFormat="1" ht="15.75" customHeight="1">
      <c r="B24" s="79" t="s">
        <v>275</v>
      </c>
      <c r="C24" s="77"/>
      <c r="D24" s="77"/>
      <c r="E24" s="78"/>
      <c r="H24" s="93">
        <v>40923</v>
      </c>
      <c r="I24" s="92">
        <v>38232</v>
      </c>
    </row>
    <row r="25" spans="2:9" s="54" customFormat="1" ht="15.75" customHeight="1">
      <c r="B25" s="80" t="s">
        <v>276</v>
      </c>
      <c r="C25" s="81"/>
      <c r="D25" s="81"/>
      <c r="E25" s="82"/>
      <c r="H25" s="93">
        <v>40924</v>
      </c>
      <c r="I25" s="92">
        <v>31166</v>
      </c>
    </row>
    <row r="26" spans="2:9">
      <c r="H26" s="93">
        <v>40925</v>
      </c>
      <c r="I26" s="92">
        <v>25049</v>
      </c>
    </row>
    <row r="27" spans="2:9">
      <c r="G27" s="34"/>
      <c r="H27" s="93">
        <v>40926</v>
      </c>
      <c r="I27" s="92">
        <v>21571</v>
      </c>
    </row>
    <row r="28" spans="2:9">
      <c r="G28" s="34"/>
      <c r="H28" s="93">
        <v>40927</v>
      </c>
      <c r="I28" s="92">
        <v>34293</v>
      </c>
    </row>
    <row r="29" spans="2:9">
      <c r="B29" s="94" t="s">
        <v>342</v>
      </c>
      <c r="C29" s="35"/>
      <c r="D29" s="35"/>
      <c r="E29" s="35"/>
      <c r="F29" s="35"/>
      <c r="G29" s="34"/>
      <c r="H29" s="93">
        <v>40928</v>
      </c>
      <c r="I29" s="92">
        <v>29863</v>
      </c>
    </row>
    <row r="30" spans="2:9">
      <c r="B30" s="94" t="s">
        <v>358</v>
      </c>
      <c r="C30" s="35"/>
      <c r="D30" s="35"/>
      <c r="E30" s="35"/>
      <c r="F30" s="35"/>
      <c r="G30" s="34"/>
      <c r="H30" s="93">
        <v>40929</v>
      </c>
      <c r="I30" s="92">
        <v>22458</v>
      </c>
    </row>
    <row r="31" spans="2:9">
      <c r="B31" s="63"/>
      <c r="C31" s="63"/>
      <c r="D31" s="63"/>
      <c r="E31" s="63"/>
      <c r="F31" s="63"/>
      <c r="G31" s="34"/>
      <c r="H31" s="93">
        <v>40930</v>
      </c>
      <c r="I31" s="92">
        <v>29530</v>
      </c>
    </row>
    <row r="32" spans="2:9">
      <c r="B32" s="63"/>
      <c r="C32" s="63"/>
      <c r="D32" s="63"/>
      <c r="E32" s="63"/>
      <c r="F32" s="63"/>
      <c r="G32" s="34"/>
      <c r="H32" s="93">
        <v>40931</v>
      </c>
      <c r="I32" s="92">
        <v>34659</v>
      </c>
    </row>
    <row r="33" spans="2:11">
      <c r="B33" s="63"/>
      <c r="C33" s="63"/>
      <c r="D33" s="63"/>
      <c r="E33" s="63"/>
      <c r="F33" s="63"/>
      <c r="G33" s="34"/>
      <c r="H33" s="93">
        <v>40932</v>
      </c>
      <c r="I33" s="92">
        <v>34447</v>
      </c>
    </row>
    <row r="34" spans="2:11">
      <c r="B34" s="63"/>
      <c r="C34" s="63"/>
      <c r="D34" s="63"/>
      <c r="E34" s="63"/>
      <c r="F34" s="63"/>
      <c r="G34" s="34"/>
      <c r="H34" s="93">
        <v>40933</v>
      </c>
      <c r="I34" s="92">
        <v>28692</v>
      </c>
    </row>
    <row r="35" spans="2:11">
      <c r="B35" s="63"/>
      <c r="C35" s="63"/>
      <c r="D35" s="63"/>
      <c r="E35" s="63"/>
      <c r="F35" s="63"/>
      <c r="G35" s="34"/>
      <c r="H35" s="93">
        <v>40934</v>
      </c>
      <c r="I35" s="92">
        <v>30676</v>
      </c>
    </row>
    <row r="36" spans="2:11">
      <c r="B36" s="63"/>
      <c r="C36" s="63"/>
      <c r="D36" s="63"/>
      <c r="E36" s="63"/>
      <c r="F36" s="63"/>
      <c r="G36" s="34"/>
      <c r="H36" s="93">
        <v>40935</v>
      </c>
      <c r="I36" s="92">
        <v>26290</v>
      </c>
    </row>
    <row r="37" spans="2:11">
      <c r="B37" s="63"/>
      <c r="C37" s="63"/>
      <c r="D37" s="63"/>
      <c r="E37" s="63"/>
      <c r="F37" s="63"/>
      <c r="G37" s="34"/>
      <c r="H37" s="93">
        <v>40936</v>
      </c>
      <c r="I37" s="92">
        <v>28015</v>
      </c>
    </row>
    <row r="38" spans="2:11">
      <c r="B38" s="63"/>
      <c r="C38" s="63"/>
      <c r="D38" s="63"/>
      <c r="E38" s="63"/>
      <c r="F38" s="63"/>
      <c r="G38" s="34"/>
      <c r="H38" s="93">
        <v>40937</v>
      </c>
      <c r="I38" s="92">
        <v>23931</v>
      </c>
    </row>
    <row r="39" spans="2:11">
      <c r="B39" s="63"/>
      <c r="C39" s="63"/>
      <c r="D39" s="63"/>
      <c r="E39" s="63"/>
      <c r="F39" s="63"/>
      <c r="G39" s="34"/>
      <c r="H39" s="93">
        <v>40938</v>
      </c>
      <c r="I39" s="92">
        <v>34878</v>
      </c>
    </row>
    <row r="40" spans="2:11">
      <c r="B40" s="63"/>
      <c r="C40" s="63"/>
      <c r="D40" s="63"/>
      <c r="E40" s="63"/>
      <c r="F40" s="63"/>
      <c r="G40" s="34"/>
      <c r="H40" s="93">
        <v>40939</v>
      </c>
      <c r="I40" s="92">
        <v>24901</v>
      </c>
    </row>
    <row r="41" spans="2:11">
      <c r="B41" s="63"/>
      <c r="C41" s="63"/>
      <c r="D41" s="63"/>
      <c r="E41" s="63"/>
      <c r="F41" s="63"/>
      <c r="G41" s="34"/>
      <c r="H41" s="34"/>
    </row>
    <row r="42" spans="2:11">
      <c r="B42" s="63"/>
      <c r="C42" s="63"/>
      <c r="D42" s="63"/>
      <c r="E42" s="63"/>
      <c r="F42" s="63"/>
      <c r="G42" s="34"/>
      <c r="H42" s="34"/>
    </row>
    <row r="43" spans="2:11" s="54" customFormat="1">
      <c r="B43" s="63"/>
      <c r="D43" s="72" t="s">
        <v>348</v>
      </c>
      <c r="E43" s="72" t="s">
        <v>341</v>
      </c>
      <c r="F43" s="72" t="s">
        <v>349</v>
      </c>
      <c r="G43" s="72" t="s">
        <v>350</v>
      </c>
      <c r="H43" s="72" t="s">
        <v>351</v>
      </c>
      <c r="I43" s="72" t="s">
        <v>352</v>
      </c>
      <c r="K43" s="72" t="s">
        <v>385</v>
      </c>
    </row>
    <row r="44" spans="2:11" s="54" customFormat="1">
      <c r="B44" s="63"/>
      <c r="D44" s="72"/>
      <c r="E44" s="72"/>
      <c r="F44" s="72" t="s">
        <v>354</v>
      </c>
      <c r="G44" s="71" t="s">
        <v>355</v>
      </c>
      <c r="H44" s="71" t="s">
        <v>432</v>
      </c>
      <c r="I44" s="71" t="s">
        <v>357</v>
      </c>
      <c r="K44" s="71" t="s">
        <v>356</v>
      </c>
    </row>
    <row r="45" spans="2:11" s="54" customFormat="1">
      <c r="B45" s="153" t="s">
        <v>343</v>
      </c>
      <c r="C45" s="153"/>
      <c r="D45" s="101" t="s">
        <v>364</v>
      </c>
      <c r="E45" s="95">
        <f>SUM(I10:I17)</f>
        <v>232414</v>
      </c>
      <c r="F45" s="96">
        <f>C10</f>
        <v>84.95</v>
      </c>
      <c r="G45" s="97">
        <f>E10</f>
        <v>942.3</v>
      </c>
      <c r="H45" s="98">
        <f>D10*E10/1000</f>
        <v>36.634739400000001</v>
      </c>
      <c r="I45" s="45">
        <f>(F45/100)*(G45/H45)*44/12</f>
        <v>80.118147366977027</v>
      </c>
      <c r="K45" s="98">
        <f>E10*F10/1000</f>
        <v>38.631473099999994</v>
      </c>
    </row>
    <row r="46" spans="2:11" s="54" customFormat="1">
      <c r="B46" s="153" t="s">
        <v>344</v>
      </c>
      <c r="C46" s="153"/>
      <c r="D46" s="101" t="s">
        <v>364</v>
      </c>
      <c r="E46" s="95">
        <f>SUM(I18:I22)</f>
        <v>149188</v>
      </c>
      <c r="F46" s="96">
        <f t="shared" ref="F46:F49" si="0">C11</f>
        <v>82.65</v>
      </c>
      <c r="G46" s="97">
        <f t="shared" ref="G46:G49" si="1">E11</f>
        <v>942.3</v>
      </c>
      <c r="H46" s="98">
        <f>D11*E11/1000</f>
        <v>35.3946726</v>
      </c>
      <c r="I46" s="45">
        <f t="shared" ref="I46:I49" si="2">(F46/100)*(G46/H46)*44/12</f>
        <v>80.679942495074798</v>
      </c>
      <c r="K46" s="98">
        <f t="shared" ref="K46:K49" si="3">E11*F11/1000</f>
        <v>36.989986500000001</v>
      </c>
    </row>
    <row r="47" spans="2:11" s="54" customFormat="1">
      <c r="B47" s="153" t="s">
        <v>345</v>
      </c>
      <c r="C47" s="153"/>
      <c r="D47" s="101" t="s">
        <v>364</v>
      </c>
      <c r="E47" s="95">
        <f>SUM(I23:I29)</f>
        <v>207420</v>
      </c>
      <c r="F47" s="96">
        <f t="shared" si="0"/>
        <v>83.02</v>
      </c>
      <c r="G47" s="97">
        <f t="shared" si="1"/>
        <v>942.3</v>
      </c>
      <c r="H47" s="98">
        <f t="shared" ref="H46:H49" si="4">D12*E12/1000</f>
        <v>34.067914199999997</v>
      </c>
      <c r="I47" s="45">
        <f t="shared" si="2"/>
        <v>84.197230366395601</v>
      </c>
      <c r="K47" s="98">
        <f t="shared" si="3"/>
        <v>45.986124599999997</v>
      </c>
    </row>
    <row r="48" spans="2:11" s="54" customFormat="1">
      <c r="B48" s="153" t="s">
        <v>346</v>
      </c>
      <c r="C48" s="153"/>
      <c r="D48" s="101" t="s">
        <v>364</v>
      </c>
      <c r="E48" s="95">
        <f>SUM(I30:I35)</f>
        <v>180462</v>
      </c>
      <c r="F48" s="96">
        <f t="shared" si="0"/>
        <v>85.11</v>
      </c>
      <c r="G48" s="97">
        <f t="shared" si="1"/>
        <v>942.3</v>
      </c>
      <c r="H48" s="98">
        <f t="shared" si="4"/>
        <v>32.2784865</v>
      </c>
      <c r="I48" s="45">
        <f t="shared" si="2"/>
        <v>91.102028900890375</v>
      </c>
      <c r="K48" s="98">
        <f t="shared" si="3"/>
        <v>34.868869199999992</v>
      </c>
    </row>
    <row r="49" spans="2:13" s="54" customFormat="1">
      <c r="B49" s="153" t="s">
        <v>347</v>
      </c>
      <c r="C49" s="153"/>
      <c r="D49" s="101" t="s">
        <v>364</v>
      </c>
      <c r="E49" s="95">
        <f>SUM(I36:I40)</f>
        <v>138015</v>
      </c>
      <c r="F49" s="96">
        <f t="shared" si="0"/>
        <v>84.85</v>
      </c>
      <c r="G49" s="97">
        <f t="shared" si="1"/>
        <v>942.3</v>
      </c>
      <c r="H49" s="98">
        <f t="shared" si="4"/>
        <v>35.104444199999996</v>
      </c>
      <c r="I49" s="45">
        <f t="shared" si="2"/>
        <v>83.51228503426924</v>
      </c>
      <c r="K49" s="98">
        <f t="shared" si="3"/>
        <v>37.890825299999996</v>
      </c>
    </row>
    <row r="50" spans="2:13" s="54" customFormat="1">
      <c r="B50" s="63"/>
      <c r="C50" s="63"/>
      <c r="D50" s="63"/>
      <c r="E50" s="63"/>
      <c r="F50" s="63"/>
      <c r="G50" s="62"/>
      <c r="H50" s="62"/>
      <c r="I50" s="45">
        <f>SUMPRODUCT(E45:E49,I45:I49)/SUM(E45:E49)</f>
        <v>83.843233154216975</v>
      </c>
    </row>
    <row r="51" spans="2:13" s="54" customFormat="1">
      <c r="B51" s="63"/>
      <c r="C51" s="63"/>
      <c r="D51" s="63"/>
      <c r="E51" s="63"/>
      <c r="F51" s="63"/>
      <c r="G51" s="62"/>
      <c r="H51" s="62"/>
      <c r="I51" s="89"/>
    </row>
    <row r="52" spans="2:13" s="54" customFormat="1">
      <c r="B52" s="63"/>
      <c r="C52" s="63"/>
      <c r="D52" s="63"/>
      <c r="E52" s="63"/>
      <c r="F52" s="63"/>
      <c r="G52" s="62"/>
      <c r="H52" s="62"/>
      <c r="I52" s="89"/>
    </row>
    <row r="53" spans="2:13">
      <c r="B53" s="62"/>
      <c r="C53" s="62"/>
      <c r="D53" s="62"/>
      <c r="E53" s="62"/>
      <c r="F53" s="62"/>
      <c r="G53" s="62"/>
      <c r="H53" s="34"/>
    </row>
    <row r="54" spans="2:13" ht="23.25" customHeight="1">
      <c r="B54" s="145" t="s">
        <v>298</v>
      </c>
      <c r="C54" s="146"/>
      <c r="D54" s="135" t="s">
        <v>330</v>
      </c>
      <c r="E54" s="135" t="s">
        <v>301</v>
      </c>
      <c r="F54" s="135" t="s">
        <v>293</v>
      </c>
      <c r="G54" s="142" t="s">
        <v>319</v>
      </c>
      <c r="H54" s="144"/>
      <c r="I54" s="100" t="s">
        <v>359</v>
      </c>
      <c r="J54" s="135" t="s">
        <v>294</v>
      </c>
      <c r="K54" s="135" t="s">
        <v>383</v>
      </c>
      <c r="L54" s="99" t="s">
        <v>360</v>
      </c>
      <c r="M54" s="135" t="s">
        <v>323</v>
      </c>
    </row>
    <row r="55" spans="2:13" ht="23.25" customHeight="1">
      <c r="B55" s="147"/>
      <c r="C55" s="148"/>
      <c r="D55" s="136"/>
      <c r="E55" s="136"/>
      <c r="F55" s="136"/>
      <c r="G55" s="72" t="s">
        <v>302</v>
      </c>
      <c r="H55" s="72" t="s">
        <v>303</v>
      </c>
      <c r="I55" s="72" t="s">
        <v>305</v>
      </c>
      <c r="J55" s="140"/>
      <c r="K55" s="140"/>
      <c r="L55" s="72" t="s">
        <v>361</v>
      </c>
      <c r="M55" s="140"/>
    </row>
    <row r="56" spans="2:13" ht="23.25" customHeight="1">
      <c r="B56" s="149"/>
      <c r="C56" s="150"/>
      <c r="D56" s="140"/>
      <c r="E56" s="140"/>
      <c r="F56" s="140"/>
      <c r="G56" s="72" t="s">
        <v>431</v>
      </c>
      <c r="H56" s="122" t="s">
        <v>431</v>
      </c>
      <c r="I56" s="72" t="s">
        <v>308</v>
      </c>
      <c r="J56" s="72" t="s">
        <v>295</v>
      </c>
      <c r="K56" s="72" t="s">
        <v>295</v>
      </c>
      <c r="L56" s="72" t="s">
        <v>384</v>
      </c>
      <c r="M56" s="72" t="s">
        <v>324</v>
      </c>
    </row>
    <row r="57" spans="2:13">
      <c r="B57" s="141" t="s">
        <v>363</v>
      </c>
      <c r="C57" s="141"/>
      <c r="D57" s="105" t="s">
        <v>380</v>
      </c>
      <c r="E57" s="108">
        <f>SUM(I10:I40)</f>
        <v>907499</v>
      </c>
      <c r="F57" s="56" t="s">
        <v>382</v>
      </c>
      <c r="G57" s="113">
        <f>(SUMPRODUCT(E45:E49,H45:H49)/SUM(E45:E49))/1000</f>
        <v>3.4745199277520303E-2</v>
      </c>
      <c r="H57" s="113">
        <f>(SUMPRODUCT(E45:E49,K45:K49)/SUM(E45:E49))/1000</f>
        <v>3.9181759304315812E-2</v>
      </c>
      <c r="I57" s="114">
        <f>I50</f>
        <v>83.843233154216975</v>
      </c>
      <c r="J57" s="106">
        <v>0.99</v>
      </c>
      <c r="K57" s="106">
        <v>1</v>
      </c>
      <c r="L57" s="107">
        <f>E57*G57*I57*J57*K57</f>
        <v>2617243.7645907104</v>
      </c>
      <c r="M57" s="107">
        <f>E57*H57</f>
        <v>35557.407386907296</v>
      </c>
    </row>
    <row r="58" spans="2:13">
      <c r="B58" s="35"/>
      <c r="C58" s="35"/>
      <c r="D58" s="35"/>
      <c r="E58" s="35"/>
      <c r="F58" s="35"/>
      <c r="G58" s="34"/>
      <c r="H58" s="34"/>
    </row>
    <row r="59" spans="2:13">
      <c r="B59" s="35"/>
      <c r="C59" s="35"/>
      <c r="D59" s="35"/>
      <c r="E59" s="35"/>
      <c r="F59" s="35"/>
      <c r="G59" s="34"/>
      <c r="H59" s="34"/>
    </row>
    <row r="60" spans="2:13">
      <c r="B60" s="75" t="s">
        <v>365</v>
      </c>
      <c r="C60" s="75"/>
      <c r="D60" s="75"/>
      <c r="E60" s="138">
        <f>L57</f>
        <v>2617243.7645907104</v>
      </c>
      <c r="F60" s="139"/>
      <c r="G60" s="139"/>
      <c r="H60" s="75" t="s">
        <v>318</v>
      </c>
    </row>
    <row r="61" spans="2:13">
      <c r="B61" s="35"/>
      <c r="C61" s="35"/>
      <c r="D61" s="35"/>
      <c r="E61" s="35"/>
      <c r="F61" s="35"/>
      <c r="G61" s="34"/>
      <c r="H61" s="34"/>
    </row>
    <row r="62" spans="2:13">
      <c r="B62" s="35"/>
      <c r="C62" s="35"/>
      <c r="D62" s="35"/>
      <c r="E62" s="35"/>
      <c r="F62" s="35"/>
      <c r="G62" s="34"/>
      <c r="H62" s="34"/>
    </row>
    <row r="63" spans="2:13">
      <c r="B63" s="35"/>
      <c r="C63" s="35"/>
      <c r="D63" s="35"/>
      <c r="E63" s="35"/>
      <c r="F63" s="35"/>
      <c r="G63" s="34"/>
      <c r="H63" s="34"/>
    </row>
    <row r="64" spans="2:13">
      <c r="B64" s="35"/>
      <c r="C64" s="35"/>
      <c r="D64" s="35"/>
      <c r="E64" s="35"/>
      <c r="F64" s="35"/>
      <c r="G64" s="34"/>
      <c r="H64" s="34"/>
    </row>
    <row r="65" spans="2:8">
      <c r="B65" s="35"/>
      <c r="C65" s="35"/>
      <c r="D65" s="35"/>
      <c r="E65" s="35"/>
      <c r="F65" s="35"/>
      <c r="G65" s="34"/>
      <c r="H65" s="34"/>
    </row>
    <row r="66" spans="2:8">
      <c r="B66" s="35"/>
      <c r="C66" s="35"/>
      <c r="D66" s="35"/>
      <c r="E66" s="35"/>
      <c r="F66" s="35"/>
      <c r="G66" s="34"/>
      <c r="H66" s="34"/>
    </row>
    <row r="67" spans="2:8">
      <c r="B67" s="35"/>
      <c r="C67" s="35"/>
      <c r="D67" s="35"/>
      <c r="E67" s="35"/>
      <c r="F67" s="35"/>
      <c r="G67" s="34"/>
      <c r="H67" s="34"/>
    </row>
    <row r="68" spans="2:8">
      <c r="B68" s="35"/>
      <c r="C68" s="35"/>
      <c r="D68" s="35"/>
      <c r="E68" s="35"/>
      <c r="F68" s="35"/>
      <c r="G68" s="34"/>
      <c r="H68" s="34"/>
    </row>
    <row r="69" spans="2:8">
      <c r="B69" s="35"/>
      <c r="C69" s="35"/>
      <c r="D69" s="35"/>
      <c r="E69" s="35"/>
      <c r="F69" s="35"/>
      <c r="G69" s="34"/>
      <c r="H69" s="34"/>
    </row>
    <row r="70" spans="2:8">
      <c r="B70" s="35"/>
      <c r="C70" s="35"/>
      <c r="D70" s="35"/>
      <c r="E70" s="35"/>
      <c r="F70" s="35"/>
      <c r="G70" s="34"/>
      <c r="H70" s="34"/>
    </row>
    <row r="71" spans="2:8">
      <c r="B71" s="35"/>
      <c r="C71" s="35"/>
      <c r="D71" s="35"/>
      <c r="E71" s="35"/>
      <c r="F71" s="35"/>
      <c r="G71" s="34"/>
      <c r="H71" s="34"/>
    </row>
    <row r="72" spans="2:8">
      <c r="B72" s="35"/>
      <c r="C72" s="35"/>
      <c r="D72" s="35"/>
      <c r="E72" s="35"/>
      <c r="F72" s="35"/>
      <c r="G72" s="34"/>
      <c r="H72" s="34"/>
    </row>
    <row r="73" spans="2:8">
      <c r="B73" s="35"/>
      <c r="C73" s="35"/>
      <c r="D73" s="35"/>
      <c r="E73" s="35"/>
      <c r="F73" s="35"/>
      <c r="G73" s="34"/>
      <c r="H73" s="34"/>
    </row>
    <row r="74" spans="2:8">
      <c r="B74" s="35"/>
      <c r="C74" s="35"/>
      <c r="D74" s="35"/>
      <c r="E74" s="35"/>
      <c r="F74" s="35"/>
      <c r="G74" s="34"/>
      <c r="H74" s="34"/>
    </row>
    <row r="75" spans="2:8">
      <c r="B75" s="35"/>
      <c r="C75" s="35"/>
      <c r="D75" s="35"/>
      <c r="E75" s="35"/>
      <c r="F75" s="35"/>
      <c r="G75" s="34"/>
      <c r="H75" s="34"/>
    </row>
    <row r="76" spans="2:8">
      <c r="B76" s="35"/>
      <c r="C76" s="35"/>
      <c r="D76" s="35"/>
      <c r="E76" s="35"/>
      <c r="F76" s="35"/>
      <c r="G76" s="34"/>
      <c r="H76" s="34"/>
    </row>
    <row r="77" spans="2:8">
      <c r="B77" s="35"/>
      <c r="C77" s="35"/>
      <c r="D77" s="35"/>
      <c r="E77" s="35"/>
      <c r="F77" s="35"/>
      <c r="G77" s="34"/>
      <c r="H77" s="34"/>
    </row>
    <row r="78" spans="2:8">
      <c r="B78" s="35"/>
      <c r="C78" s="35"/>
      <c r="D78" s="35"/>
      <c r="E78" s="35"/>
      <c r="F78" s="35"/>
      <c r="G78" s="34"/>
      <c r="H78" s="34"/>
    </row>
    <row r="79" spans="2:8">
      <c r="B79" s="35"/>
      <c r="C79" s="35"/>
      <c r="D79" s="35"/>
      <c r="E79" s="35"/>
      <c r="F79" s="35"/>
      <c r="G79" s="34"/>
      <c r="H79" s="34"/>
    </row>
    <row r="80" spans="2:8">
      <c r="B80" s="35"/>
      <c r="C80" s="35"/>
      <c r="D80" s="35"/>
      <c r="E80" s="35"/>
      <c r="F80" s="35"/>
      <c r="G80" s="34"/>
      <c r="H80" s="34"/>
    </row>
    <row r="81" spans="2:8">
      <c r="B81" s="35"/>
      <c r="C81" s="35"/>
      <c r="D81" s="35"/>
      <c r="E81" s="35"/>
      <c r="F81" s="35"/>
      <c r="G81" s="34"/>
      <c r="H81" s="34"/>
    </row>
    <row r="82" spans="2:8">
      <c r="B82" s="2"/>
      <c r="C82" s="2"/>
      <c r="D82" s="2"/>
      <c r="E82" s="2"/>
      <c r="F82" s="2"/>
    </row>
    <row r="83" spans="2:8">
      <c r="B83" s="2"/>
      <c r="C83" s="2"/>
      <c r="D83" s="2"/>
      <c r="E83" s="2"/>
      <c r="F83" s="2"/>
    </row>
    <row r="84" spans="2:8">
      <c r="B84" s="2"/>
      <c r="C84" s="2"/>
      <c r="D84" s="2"/>
      <c r="E84" s="2"/>
      <c r="F84" s="2"/>
    </row>
    <row r="85" spans="2:8">
      <c r="B85" s="2"/>
      <c r="C85" s="2"/>
      <c r="D85" s="2"/>
      <c r="E85" s="2"/>
      <c r="F85" s="2"/>
    </row>
    <row r="86" spans="2:8">
      <c r="B86" s="2"/>
      <c r="C86" s="2"/>
      <c r="D86" s="2"/>
      <c r="E86" s="2"/>
      <c r="F86" s="2"/>
    </row>
    <row r="87" spans="2:8">
      <c r="B87" s="2"/>
      <c r="C87" s="2"/>
      <c r="D87" s="2"/>
      <c r="E87" s="2"/>
      <c r="F87" s="2"/>
    </row>
    <row r="88" spans="2:8">
      <c r="B88" s="2"/>
      <c r="C88" s="2"/>
      <c r="D88" s="2"/>
      <c r="E88" s="2"/>
      <c r="F88" s="2"/>
    </row>
    <row r="89" spans="2:8">
      <c r="B89" s="2"/>
      <c r="C89" s="2"/>
      <c r="D89" s="2"/>
      <c r="E89" s="2"/>
      <c r="F89" s="2"/>
    </row>
    <row r="90" spans="2:8">
      <c r="B90" s="2"/>
      <c r="C90" s="2"/>
      <c r="D90" s="2"/>
      <c r="E90" s="2"/>
      <c r="F90" s="2"/>
    </row>
    <row r="91" spans="2:8">
      <c r="B91" s="2"/>
      <c r="C91" s="2"/>
      <c r="D91" s="2"/>
      <c r="E91" s="2"/>
      <c r="F91" s="2"/>
    </row>
    <row r="92" spans="2:8">
      <c r="B92" s="2"/>
      <c r="C92" s="2"/>
      <c r="D92" s="2"/>
      <c r="E92" s="2"/>
      <c r="F92" s="2"/>
    </row>
    <row r="93" spans="2:8">
      <c r="B93" s="2"/>
      <c r="C93" s="2"/>
      <c r="D93" s="2"/>
      <c r="E93" s="2"/>
      <c r="F93" s="2"/>
    </row>
    <row r="94" spans="2:8">
      <c r="B94" s="2"/>
      <c r="C94" s="2"/>
      <c r="D94" s="2"/>
      <c r="E94" s="2"/>
      <c r="F94" s="2"/>
    </row>
    <row r="95" spans="2:8">
      <c r="B95" s="2"/>
      <c r="C95" s="2"/>
      <c r="D95" s="2"/>
      <c r="E95" s="2"/>
      <c r="F95" s="2"/>
    </row>
    <row r="96" spans="2:8">
      <c r="B96" s="2"/>
      <c r="C96" s="2"/>
      <c r="D96" s="2"/>
      <c r="E96" s="2"/>
      <c r="F96" s="2"/>
    </row>
    <row r="97" spans="2:6">
      <c r="B97" s="2"/>
      <c r="C97" s="2"/>
      <c r="D97" s="2"/>
      <c r="E97" s="2"/>
      <c r="F97" s="2"/>
    </row>
    <row r="98" spans="2:6">
      <c r="B98" s="2"/>
      <c r="C98" s="2"/>
      <c r="D98" s="2"/>
      <c r="E98" s="2"/>
      <c r="F98" s="2"/>
    </row>
    <row r="99" spans="2:6">
      <c r="B99" s="2"/>
      <c r="C99" s="2"/>
      <c r="D99" s="2"/>
      <c r="E99" s="2"/>
      <c r="F99" s="2"/>
    </row>
    <row r="100" spans="2:6">
      <c r="B100" s="2"/>
      <c r="C100" s="2"/>
      <c r="D100" s="2"/>
      <c r="E100" s="2"/>
      <c r="F100" s="2"/>
    </row>
    <row r="101" spans="2:6">
      <c r="B101" s="2"/>
      <c r="C101" s="2"/>
      <c r="D101" s="2"/>
      <c r="E101" s="2"/>
      <c r="F101" s="2"/>
    </row>
    <row r="102" spans="2:6">
      <c r="B102" s="2"/>
      <c r="C102" s="2"/>
      <c r="D102" s="2"/>
      <c r="E102" s="2"/>
      <c r="F102" s="2"/>
    </row>
    <row r="103" spans="2:6">
      <c r="B103" s="2"/>
      <c r="C103" s="2"/>
      <c r="D103" s="2"/>
      <c r="E103" s="2"/>
      <c r="F103" s="2"/>
    </row>
    <row r="104" spans="2:6">
      <c r="B104" s="2"/>
      <c r="C104" s="2"/>
      <c r="D104" s="2"/>
      <c r="E104" s="2"/>
      <c r="F104" s="2"/>
    </row>
    <row r="105" spans="2:6">
      <c r="B105" s="2"/>
      <c r="C105" s="2"/>
      <c r="D105" s="2"/>
      <c r="E105" s="2"/>
      <c r="F105" s="2"/>
    </row>
    <row r="106" spans="2:6">
      <c r="B106" s="2"/>
      <c r="C106" s="2"/>
      <c r="D106" s="2"/>
      <c r="E106" s="2"/>
      <c r="F106" s="2"/>
    </row>
    <row r="107" spans="2:6">
      <c r="B107" s="2"/>
      <c r="C107" s="2"/>
      <c r="D107" s="2"/>
      <c r="E107" s="2"/>
      <c r="F107" s="2"/>
    </row>
    <row r="108" spans="2:6">
      <c r="B108" s="2"/>
      <c r="C108" s="2"/>
      <c r="D108" s="2"/>
      <c r="E108" s="2"/>
      <c r="F108" s="2"/>
    </row>
    <row r="109" spans="2:6">
      <c r="B109" s="2"/>
      <c r="C109" s="2"/>
      <c r="D109" s="2"/>
      <c r="E109" s="2"/>
      <c r="F109" s="2"/>
    </row>
    <row r="110" spans="2:6">
      <c r="B110" s="2"/>
      <c r="C110" s="2"/>
      <c r="D110" s="2"/>
      <c r="E110" s="2"/>
      <c r="F110" s="2"/>
    </row>
    <row r="111" spans="2:6">
      <c r="B111" s="2"/>
      <c r="C111" s="2"/>
      <c r="D111" s="2"/>
      <c r="E111" s="2"/>
      <c r="F111" s="2"/>
    </row>
    <row r="112" spans="2:6">
      <c r="B112" s="2"/>
      <c r="C112" s="2"/>
      <c r="D112" s="2"/>
      <c r="E112" s="2"/>
      <c r="F112" s="2"/>
    </row>
    <row r="113" spans="2:6">
      <c r="B113" s="2"/>
      <c r="C113" s="2"/>
      <c r="D113" s="2"/>
      <c r="E113" s="2"/>
      <c r="F113" s="2"/>
    </row>
    <row r="114" spans="2:6">
      <c r="B114" s="2"/>
      <c r="C114" s="2"/>
      <c r="D114" s="2"/>
      <c r="E114" s="2"/>
      <c r="F114" s="2"/>
    </row>
    <row r="115" spans="2:6">
      <c r="B115" s="2"/>
      <c r="C115" s="2"/>
      <c r="D115" s="2"/>
      <c r="E115" s="2"/>
      <c r="F115" s="2"/>
    </row>
    <row r="116" spans="2:6">
      <c r="B116" s="2"/>
      <c r="C116" s="2"/>
      <c r="D116" s="2"/>
      <c r="E116" s="2"/>
      <c r="F116" s="2"/>
    </row>
    <row r="117" spans="2:6">
      <c r="B117" s="2"/>
      <c r="C117" s="2"/>
      <c r="D117" s="2"/>
      <c r="E117" s="2"/>
      <c r="F117" s="2"/>
    </row>
    <row r="118" spans="2:6">
      <c r="B118" s="2"/>
      <c r="C118" s="2"/>
      <c r="D118" s="2"/>
      <c r="E118" s="2"/>
      <c r="F118" s="2"/>
    </row>
    <row r="119" spans="2:6">
      <c r="B119" s="2"/>
      <c r="C119" s="2"/>
      <c r="D119" s="2"/>
      <c r="E119" s="2"/>
      <c r="F119" s="2"/>
    </row>
    <row r="120" spans="2:6">
      <c r="B120" s="2"/>
      <c r="C120" s="2"/>
      <c r="D120" s="2"/>
      <c r="E120" s="2"/>
      <c r="F120" s="2"/>
    </row>
    <row r="121" spans="2:6">
      <c r="B121" s="2"/>
      <c r="C121" s="2"/>
      <c r="D121" s="2"/>
      <c r="E121" s="2"/>
      <c r="F121" s="2"/>
    </row>
    <row r="122" spans="2:6">
      <c r="B122" s="2"/>
      <c r="C122" s="2"/>
      <c r="D122" s="2"/>
      <c r="E122" s="2"/>
      <c r="F122" s="2"/>
    </row>
    <row r="123" spans="2:6">
      <c r="B123" s="2"/>
      <c r="C123" s="2"/>
      <c r="D123" s="2"/>
      <c r="E123" s="2"/>
      <c r="F123" s="2"/>
    </row>
    <row r="124" spans="2:6">
      <c r="B124" s="2"/>
      <c r="C124" s="2"/>
      <c r="D124" s="2"/>
      <c r="E124" s="2"/>
      <c r="F124" s="2"/>
    </row>
    <row r="125" spans="2:6">
      <c r="B125" s="2"/>
      <c r="C125" s="2"/>
      <c r="D125" s="2"/>
      <c r="E125" s="2"/>
      <c r="F125" s="2"/>
    </row>
    <row r="126" spans="2:6">
      <c r="B126" s="2"/>
      <c r="C126" s="2"/>
      <c r="D126" s="2"/>
      <c r="E126" s="2"/>
      <c r="F126" s="2"/>
    </row>
    <row r="127" spans="2:6">
      <c r="B127" s="2"/>
      <c r="C127" s="2"/>
      <c r="D127" s="2"/>
      <c r="E127" s="2"/>
      <c r="F127" s="2"/>
    </row>
    <row r="128" spans="2:6">
      <c r="B128" s="2"/>
      <c r="C128" s="2"/>
      <c r="D128" s="2"/>
      <c r="E128" s="2"/>
      <c r="F128" s="2"/>
    </row>
    <row r="129" spans="2:6">
      <c r="B129" s="2"/>
      <c r="C129" s="2"/>
      <c r="D129" s="2"/>
      <c r="E129" s="2"/>
      <c r="F129" s="2"/>
    </row>
    <row r="130" spans="2:6">
      <c r="B130" s="2"/>
      <c r="C130" s="2"/>
      <c r="D130" s="2"/>
      <c r="E130" s="2"/>
      <c r="F130" s="2"/>
    </row>
    <row r="131" spans="2:6">
      <c r="B131" s="2"/>
      <c r="C131" s="2"/>
      <c r="D131" s="2"/>
      <c r="E131" s="2"/>
      <c r="F131" s="2"/>
    </row>
    <row r="132" spans="2:6">
      <c r="B132" s="2"/>
      <c r="C132" s="2"/>
      <c r="D132" s="2"/>
      <c r="E132" s="2"/>
      <c r="F132" s="2"/>
    </row>
  </sheetData>
  <mergeCells count="16">
    <mergeCell ref="B3:L7"/>
    <mergeCell ref="B45:C45"/>
    <mergeCell ref="B46:C46"/>
    <mergeCell ref="B47:C47"/>
    <mergeCell ref="E60:G60"/>
    <mergeCell ref="B48:C48"/>
    <mergeCell ref="B49:C49"/>
    <mergeCell ref="B54:C56"/>
    <mergeCell ref="D54:D56"/>
    <mergeCell ref="E54:E56"/>
    <mergeCell ref="M54:M55"/>
    <mergeCell ref="B57:C57"/>
    <mergeCell ref="J54:J55"/>
    <mergeCell ref="K54:K55"/>
    <mergeCell ref="F54:F56"/>
    <mergeCell ref="G54:H54"/>
  </mergeCells>
  <phoneticPr fontId="4" type="noConversion"/>
  <pageMargins left="0.7" right="0.7" top="0.75" bottom="0.75" header="0.3" footer="0.3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0"/>
  <sheetViews>
    <sheetView showGridLines="0" workbookViewId="0"/>
  </sheetViews>
  <sheetFormatPr defaultRowHeight="16.5"/>
  <cols>
    <col min="2" max="2" width="16.5" customWidth="1"/>
    <col min="3" max="3" width="14.75" customWidth="1"/>
    <col min="4" max="4" width="13.5" customWidth="1"/>
    <col min="6" max="6" width="15.625" customWidth="1"/>
    <col min="7" max="7" width="10.75" customWidth="1"/>
    <col min="17" max="17" width="10.875" bestFit="1" customWidth="1"/>
    <col min="18" max="18" width="16.5" customWidth="1"/>
  </cols>
  <sheetData>
    <row r="2" spans="2:20" ht="17.25" thickBot="1">
      <c r="B2" s="64" t="s">
        <v>296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2:20">
      <c r="B3" s="126" t="s">
        <v>366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  <c r="O3" s="54"/>
      <c r="P3" s="54"/>
      <c r="Q3" s="54"/>
      <c r="R3" s="54"/>
      <c r="S3" s="54"/>
      <c r="T3" s="54"/>
    </row>
    <row r="4" spans="2:20">
      <c r="B4" s="129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54"/>
      <c r="P4" s="54"/>
      <c r="Q4" s="54"/>
      <c r="R4" s="54"/>
      <c r="S4" s="54"/>
      <c r="T4" s="54"/>
    </row>
    <row r="5" spans="2:20">
      <c r="B5" s="129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1"/>
      <c r="O5" s="54"/>
      <c r="P5" s="54"/>
      <c r="Q5" s="54"/>
      <c r="R5" s="54"/>
      <c r="S5" s="54"/>
      <c r="T5" s="54"/>
    </row>
    <row r="6" spans="2:20">
      <c r="B6" s="129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1"/>
      <c r="O6" s="54"/>
      <c r="P6" s="54"/>
      <c r="Q6" s="54"/>
      <c r="R6" s="54"/>
      <c r="S6" s="54"/>
      <c r="T6" s="54"/>
    </row>
    <row r="7" spans="2:20" ht="17.25" thickBot="1"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  <c r="O7" s="54"/>
      <c r="P7" s="54"/>
      <c r="Q7" s="54"/>
      <c r="R7" s="54"/>
      <c r="S7" s="54"/>
      <c r="T7" s="54"/>
    </row>
    <row r="8" spans="2:20"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2:20" s="54" customFormat="1"/>
    <row r="10" spans="2:20" s="54" customFormat="1">
      <c r="B10" s="155" t="s">
        <v>386</v>
      </c>
      <c r="C10" s="156"/>
      <c r="D10" s="157"/>
      <c r="E10" s="55" t="s">
        <v>387</v>
      </c>
      <c r="F10" s="55" t="s">
        <v>388</v>
      </c>
      <c r="G10" s="55" t="s">
        <v>389</v>
      </c>
    </row>
    <row r="11" spans="2:20" s="54" customFormat="1">
      <c r="B11" s="103" t="s">
        <v>390</v>
      </c>
      <c r="C11" s="103" t="s">
        <v>391</v>
      </c>
      <c r="D11" s="103" t="s">
        <v>392</v>
      </c>
      <c r="E11" s="103" t="s">
        <v>393</v>
      </c>
      <c r="F11" s="117">
        <v>980</v>
      </c>
      <c r="G11" s="103" t="s">
        <v>394</v>
      </c>
    </row>
    <row r="12" spans="2:20" s="54" customFormat="1">
      <c r="B12" s="103" t="s">
        <v>390</v>
      </c>
      <c r="C12" s="103" t="s">
        <v>391</v>
      </c>
      <c r="D12" s="103" t="s">
        <v>392</v>
      </c>
      <c r="E12" s="103" t="s">
        <v>393</v>
      </c>
      <c r="F12" s="117">
        <v>700</v>
      </c>
      <c r="G12" s="103" t="s">
        <v>394</v>
      </c>
    </row>
    <row r="13" spans="2:20" s="54" customFormat="1">
      <c r="B13" s="103" t="s">
        <v>395</v>
      </c>
      <c r="C13" s="103" t="s">
        <v>396</v>
      </c>
      <c r="D13" s="103" t="s">
        <v>397</v>
      </c>
      <c r="E13" s="103" t="s">
        <v>393</v>
      </c>
      <c r="F13" s="117">
        <v>840000</v>
      </c>
      <c r="G13" s="103" t="s">
        <v>398</v>
      </c>
    </row>
    <row r="14" spans="2:20" s="54" customFormat="1">
      <c r="B14" s="103" t="s">
        <v>399</v>
      </c>
      <c r="C14" s="103" t="s">
        <v>400</v>
      </c>
      <c r="D14" s="103" t="s">
        <v>401</v>
      </c>
      <c r="E14" s="103" t="s">
        <v>402</v>
      </c>
      <c r="F14" s="117">
        <v>2450</v>
      </c>
      <c r="G14" s="103" t="s">
        <v>403</v>
      </c>
    </row>
    <row r="15" spans="2:20" s="54" customFormat="1"/>
    <row r="16" spans="2:20" s="54" customFormat="1">
      <c r="B16" s="68" t="s">
        <v>404</v>
      </c>
    </row>
    <row r="17" spans="2:20" s="54" customFormat="1"/>
    <row r="18" spans="2:20" s="54" customFormat="1">
      <c r="B18" s="135" t="s">
        <v>405</v>
      </c>
      <c r="C18" s="135" t="s">
        <v>406</v>
      </c>
      <c r="D18" s="135" t="s">
        <v>407</v>
      </c>
      <c r="E18" s="135" t="s">
        <v>389</v>
      </c>
      <c r="F18" s="142" t="s">
        <v>408</v>
      </c>
      <c r="G18" s="144"/>
      <c r="H18" s="142" t="s">
        <v>409</v>
      </c>
      <c r="I18" s="143"/>
      <c r="J18" s="144"/>
      <c r="K18" s="142" t="s">
        <v>410</v>
      </c>
      <c r="L18" s="143"/>
      <c r="M18" s="144"/>
      <c r="N18" s="137" t="s">
        <v>411</v>
      </c>
      <c r="O18" s="137"/>
      <c r="P18" s="137"/>
      <c r="Q18" s="137"/>
      <c r="R18" s="137" t="s">
        <v>412</v>
      </c>
    </row>
    <row r="19" spans="2:20" s="54" customFormat="1">
      <c r="B19" s="136"/>
      <c r="C19" s="136"/>
      <c r="D19" s="136"/>
      <c r="E19" s="136"/>
      <c r="F19" s="102" t="s">
        <v>413</v>
      </c>
      <c r="G19" s="102" t="s">
        <v>414</v>
      </c>
      <c r="H19" s="102" t="s">
        <v>415</v>
      </c>
      <c r="I19" s="102" t="s">
        <v>416</v>
      </c>
      <c r="J19" s="102" t="s">
        <v>417</v>
      </c>
      <c r="K19" s="102" t="s">
        <v>415</v>
      </c>
      <c r="L19" s="102" t="s">
        <v>416</v>
      </c>
      <c r="M19" s="102" t="s">
        <v>417</v>
      </c>
      <c r="N19" s="102" t="s">
        <v>415</v>
      </c>
      <c r="O19" s="102" t="s">
        <v>416</v>
      </c>
      <c r="P19" s="102" t="s">
        <v>417</v>
      </c>
      <c r="Q19" s="102" t="s">
        <v>418</v>
      </c>
      <c r="R19" s="137"/>
    </row>
    <row r="20" spans="2:20" s="54" customFormat="1">
      <c r="B20" s="140"/>
      <c r="C20" s="140"/>
      <c r="D20" s="140"/>
      <c r="E20" s="140"/>
      <c r="F20" s="102" t="s">
        <v>419</v>
      </c>
      <c r="G20" s="102" t="s">
        <v>419</v>
      </c>
      <c r="H20" s="102" t="s">
        <v>420</v>
      </c>
      <c r="I20" s="102" t="s">
        <v>421</v>
      </c>
      <c r="J20" s="102" t="s">
        <v>422</v>
      </c>
      <c r="K20" s="102" t="s">
        <v>423</v>
      </c>
      <c r="L20" s="102" t="s">
        <v>423</v>
      </c>
      <c r="M20" s="102" t="s">
        <v>423</v>
      </c>
      <c r="N20" s="102" t="s">
        <v>424</v>
      </c>
      <c r="O20" s="102" t="s">
        <v>425</v>
      </c>
      <c r="P20" s="102" t="s">
        <v>426</v>
      </c>
      <c r="Q20" s="102" t="s">
        <v>427</v>
      </c>
      <c r="R20" s="102" t="s">
        <v>428</v>
      </c>
    </row>
    <row r="21" spans="2:20">
      <c r="B21" s="104" t="s">
        <v>390</v>
      </c>
      <c r="C21" s="103" t="s">
        <v>393</v>
      </c>
      <c r="D21" s="108">
        <f>F11</f>
        <v>980</v>
      </c>
      <c r="E21" s="105" t="s">
        <v>429</v>
      </c>
      <c r="F21" s="106">
        <f>[2]Parameter!E7/1000</f>
        <v>3.1E-2</v>
      </c>
      <c r="G21" s="106">
        <f>[2]Parameter!D7/1000</f>
        <v>3.3500000000000002E-2</v>
      </c>
      <c r="H21" s="106">
        <f>[2]Parameter!X6/1000</f>
        <v>69.3</v>
      </c>
      <c r="I21" s="106">
        <f>[2]Parameter!Y6</f>
        <v>25</v>
      </c>
      <c r="J21" s="106">
        <f>[2]Parameter!Z6</f>
        <v>8</v>
      </c>
      <c r="K21" s="106">
        <v>1</v>
      </c>
      <c r="L21" s="106">
        <v>21</v>
      </c>
      <c r="M21" s="106">
        <v>310</v>
      </c>
      <c r="N21" s="118">
        <f t="shared" ref="N21:P24" si="0">$D21*$F21*H21</f>
        <v>2105.3339999999998</v>
      </c>
      <c r="O21" s="118">
        <f t="shared" si="0"/>
        <v>759.5</v>
      </c>
      <c r="P21" s="118">
        <f t="shared" si="0"/>
        <v>243.04</v>
      </c>
      <c r="Q21" s="107">
        <f>SUMPRODUCT(K21:M21,N21:P21)</f>
        <v>93397.233999999997</v>
      </c>
      <c r="R21" s="119">
        <f>D21*G21</f>
        <v>32.830000000000005</v>
      </c>
      <c r="S21" s="54"/>
      <c r="T21" s="54"/>
    </row>
    <row r="22" spans="2:20">
      <c r="B22" s="104" t="s">
        <v>390</v>
      </c>
      <c r="C22" s="103" t="s">
        <v>393</v>
      </c>
      <c r="D22" s="108">
        <f>F12</f>
        <v>700</v>
      </c>
      <c r="E22" s="105" t="s">
        <v>429</v>
      </c>
      <c r="F22" s="106">
        <f>[2]Parameter!E7/1000</f>
        <v>3.1E-2</v>
      </c>
      <c r="G22" s="106">
        <f>[2]Parameter!D7/1000</f>
        <v>3.3500000000000002E-2</v>
      </c>
      <c r="H22" s="106">
        <f>[2]Parameter!X6/1000</f>
        <v>69.3</v>
      </c>
      <c r="I22" s="106">
        <f>[2]Parameter!Y6</f>
        <v>25</v>
      </c>
      <c r="J22" s="106">
        <f>[2]Parameter!Z7</f>
        <v>3.9</v>
      </c>
      <c r="K22" s="106">
        <v>1</v>
      </c>
      <c r="L22" s="106">
        <v>21</v>
      </c>
      <c r="M22" s="106">
        <v>310</v>
      </c>
      <c r="N22" s="118">
        <f t="shared" si="0"/>
        <v>1503.81</v>
      </c>
      <c r="O22" s="118">
        <f t="shared" si="0"/>
        <v>542.5</v>
      </c>
      <c r="P22" s="118">
        <f t="shared" si="0"/>
        <v>84.63</v>
      </c>
      <c r="Q22" s="107">
        <f>SUMPRODUCT(K22:M22,N22:P22)</f>
        <v>39131.61</v>
      </c>
      <c r="R22" s="119">
        <f t="shared" ref="R22:R24" si="1">D22*G22</f>
        <v>23.450000000000003</v>
      </c>
    </row>
    <row r="23" spans="2:20">
      <c r="B23" s="103" t="s">
        <v>395</v>
      </c>
      <c r="C23" s="103" t="s">
        <v>393</v>
      </c>
      <c r="D23" s="119">
        <f>F13/2430</f>
        <v>345.67901234567898</v>
      </c>
      <c r="E23" s="105" t="s">
        <v>429</v>
      </c>
      <c r="F23" s="106">
        <f>[2]Parameter!E7/1000</f>
        <v>3.1E-2</v>
      </c>
      <c r="G23" s="106">
        <f>[2]Parameter!D7/1000</f>
        <v>3.3500000000000002E-2</v>
      </c>
      <c r="H23" s="106">
        <f>[2]Parameter!X6/1000</f>
        <v>69.3</v>
      </c>
      <c r="I23" s="106">
        <f>[2]Parameter!Y6</f>
        <v>25</v>
      </c>
      <c r="J23" s="106">
        <f>[2]Parameter!Z8</f>
        <v>0.2</v>
      </c>
      <c r="K23" s="106">
        <v>1</v>
      </c>
      <c r="L23" s="106">
        <v>21</v>
      </c>
      <c r="M23" s="106">
        <v>310</v>
      </c>
      <c r="N23" s="118">
        <f t="shared" si="0"/>
        <v>742.62222222222215</v>
      </c>
      <c r="O23" s="118">
        <f t="shared" si="0"/>
        <v>267.90123456790121</v>
      </c>
      <c r="P23" s="118">
        <f t="shared" si="0"/>
        <v>2.1432098765432097</v>
      </c>
      <c r="Q23" s="107">
        <f>SUMPRODUCT(K23:M23,N23:P23)</f>
        <v>7032.9432098765428</v>
      </c>
      <c r="R23" s="119">
        <f t="shared" si="1"/>
        <v>11.580246913580247</v>
      </c>
    </row>
    <row r="24" spans="2:20">
      <c r="B24" s="103" t="s">
        <v>399</v>
      </c>
      <c r="C24" s="103" t="s">
        <v>402</v>
      </c>
      <c r="D24" s="120">
        <f>F14*9.5</f>
        <v>23275</v>
      </c>
      <c r="E24" s="105" t="s">
        <v>429</v>
      </c>
      <c r="F24" s="121">
        <f>[2]Parameter!E10/1000</f>
        <v>3.5400000000000001E-2</v>
      </c>
      <c r="G24" s="121">
        <f>[2]Parameter!D10/1000</f>
        <v>3.7899999999999996E-2</v>
      </c>
      <c r="H24" s="105">
        <f>[2]Parameter!X7/1000</f>
        <v>74.099999999999994</v>
      </c>
      <c r="I24" s="105">
        <f>[2]Parameter!Y7</f>
        <v>3.9</v>
      </c>
      <c r="J24" s="105">
        <f>[2]Parameter!Z7</f>
        <v>3.9</v>
      </c>
      <c r="K24" s="106">
        <v>1</v>
      </c>
      <c r="L24" s="106">
        <v>21</v>
      </c>
      <c r="M24" s="106">
        <v>310</v>
      </c>
      <c r="N24" s="118">
        <f t="shared" si="0"/>
        <v>61053.583500000001</v>
      </c>
      <c r="O24" s="118">
        <f t="shared" si="0"/>
        <v>3213.3465000000001</v>
      </c>
      <c r="P24" s="118">
        <f t="shared" si="0"/>
        <v>3213.3465000000001</v>
      </c>
      <c r="Q24" s="107">
        <f>SUMPRODUCT(K24:M24,N24:P24)</f>
        <v>1124671.2750000001</v>
      </c>
      <c r="R24" s="119">
        <f t="shared" si="1"/>
        <v>882.12249999999995</v>
      </c>
    </row>
    <row r="25" spans="2:20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54"/>
      <c r="P25" s="54"/>
      <c r="Q25" s="54"/>
      <c r="R25" s="54"/>
      <c r="S25" s="54"/>
      <c r="T25" s="54"/>
    </row>
    <row r="26" spans="2:20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54"/>
      <c r="P26" s="54"/>
      <c r="Q26" s="54"/>
      <c r="R26" s="54"/>
      <c r="S26" s="54"/>
      <c r="T26" s="54"/>
    </row>
    <row r="27" spans="2:20">
      <c r="B27" s="75" t="s">
        <v>367</v>
      </c>
      <c r="C27" s="75"/>
      <c r="D27" s="75"/>
      <c r="E27" s="154">
        <f>SUM(Q21:Q24)</f>
        <v>1264233.0622098767</v>
      </c>
      <c r="F27" s="154"/>
      <c r="G27" s="154"/>
      <c r="H27" s="75" t="s">
        <v>318</v>
      </c>
      <c r="I27" s="73"/>
      <c r="J27" s="73"/>
      <c r="K27" s="73"/>
      <c r="L27" s="73"/>
      <c r="M27" s="73"/>
      <c r="N27" s="70"/>
      <c r="O27" s="54"/>
      <c r="P27" s="54"/>
      <c r="Q27" s="54"/>
      <c r="R27" s="54"/>
      <c r="S27" s="54"/>
      <c r="T27" s="54"/>
    </row>
    <row r="28" spans="2:20">
      <c r="B28" s="75"/>
      <c r="C28" s="75"/>
      <c r="D28" s="70"/>
      <c r="E28" s="70"/>
      <c r="F28" s="70"/>
      <c r="G28" s="70"/>
      <c r="H28" s="70"/>
      <c r="I28" s="70"/>
      <c r="J28" s="73"/>
      <c r="K28" s="73"/>
      <c r="L28" s="73"/>
      <c r="M28" s="73"/>
      <c r="N28" s="70"/>
      <c r="O28" s="54"/>
      <c r="P28" s="54"/>
      <c r="Q28" s="54"/>
      <c r="R28" s="54"/>
      <c r="S28" s="54"/>
      <c r="T28" s="54"/>
    </row>
    <row r="29" spans="2:20">
      <c r="B29" s="54"/>
      <c r="C29" s="54"/>
      <c r="D29" s="70"/>
      <c r="E29" s="70"/>
      <c r="F29" s="70"/>
      <c r="G29" s="70"/>
      <c r="H29" s="70"/>
      <c r="I29" s="70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</row>
    <row r="30" spans="2:20">
      <c r="D30" s="70"/>
      <c r="E30" s="70"/>
      <c r="F30" s="70"/>
      <c r="G30" s="70"/>
      <c r="H30" s="70"/>
      <c r="I30" s="70"/>
    </row>
  </sheetData>
  <mergeCells count="12">
    <mergeCell ref="R18:R19"/>
    <mergeCell ref="E27:G27"/>
    <mergeCell ref="B3:N7"/>
    <mergeCell ref="B10:D10"/>
    <mergeCell ref="B18:B20"/>
    <mergeCell ref="C18:C20"/>
    <mergeCell ref="D18:D20"/>
    <mergeCell ref="E18:E20"/>
    <mergeCell ref="F18:G18"/>
    <mergeCell ref="H18:J18"/>
    <mergeCell ref="K18:M18"/>
    <mergeCell ref="N18:Q18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213"/>
  <sheetViews>
    <sheetView showGridLines="0" zoomScale="115" zoomScaleNormal="145" workbookViewId="0">
      <selection activeCell="A11" sqref="A11"/>
    </sheetView>
  </sheetViews>
  <sheetFormatPr defaultRowHeight="13.5"/>
  <cols>
    <col min="1" max="1" width="3.625" style="3" customWidth="1"/>
    <col min="2" max="2" width="15" style="3" customWidth="1"/>
    <col min="3" max="3" width="12.375" style="3" customWidth="1"/>
    <col min="4" max="5" width="9.625" style="3" customWidth="1"/>
    <col min="6" max="6" width="3.25" style="3" customWidth="1"/>
    <col min="7" max="7" width="10.125" style="3" customWidth="1"/>
    <col min="8" max="8" width="4.875" style="3" customWidth="1"/>
    <col min="9" max="9" width="12.75" style="3" customWidth="1"/>
    <col min="10" max="10" width="19.625" style="3" customWidth="1"/>
    <col min="11" max="11" width="9.125" style="3" customWidth="1"/>
    <col min="12" max="12" width="6.25" style="3" customWidth="1"/>
    <col min="13" max="13" width="8.375" style="3" customWidth="1"/>
    <col min="14" max="14" width="5.75" style="3" customWidth="1"/>
    <col min="15" max="15" width="6" style="3" customWidth="1"/>
    <col min="16" max="16" width="9.875" style="3" customWidth="1"/>
    <col min="17" max="17" width="6.875" style="3" customWidth="1"/>
    <col min="18" max="18" width="3" style="3" customWidth="1"/>
    <col min="19" max="19" width="14" style="3" customWidth="1"/>
    <col min="20" max="21" width="9.875" style="3" customWidth="1"/>
    <col min="22" max="22" width="3.125" style="3" customWidth="1"/>
    <col min="23" max="23" width="9" style="3"/>
    <col min="24" max="24" width="10.75" style="3" customWidth="1"/>
    <col min="25" max="26" width="9" style="3"/>
    <col min="27" max="27" width="3.375" style="3" customWidth="1"/>
    <col min="28" max="28" width="0" style="3" hidden="1" customWidth="1"/>
    <col min="29" max="31" width="12.5" style="3" hidden="1" customWidth="1"/>
    <col min="32" max="32" width="4.375" style="3" hidden="1" customWidth="1"/>
    <col min="33" max="33" width="33.125" style="3" hidden="1" customWidth="1"/>
    <col min="34" max="34" width="15.875" style="3" hidden="1" customWidth="1"/>
    <col min="35" max="35" width="9.75" style="3" hidden="1" customWidth="1"/>
    <col min="36" max="37" width="14.625" style="3" hidden="1" customWidth="1"/>
    <col min="38" max="39" width="13.75" style="3" hidden="1" customWidth="1"/>
    <col min="40" max="40" width="5.5" style="3" hidden="1" customWidth="1"/>
    <col min="41" max="41" width="24.375" style="3" hidden="1" customWidth="1"/>
    <col min="42" max="42" width="20.25" style="3" hidden="1" customWidth="1"/>
    <col min="43" max="43" width="0" style="3" hidden="1" customWidth="1"/>
    <col min="44" max="44" width="16.375" style="3" hidden="1" customWidth="1"/>
    <col min="45" max="49" width="0" style="3" hidden="1" customWidth="1"/>
    <col min="50" max="50" width="11.875" style="3" hidden="1" customWidth="1"/>
    <col min="51" max="16384" width="9" style="3"/>
  </cols>
  <sheetData>
    <row r="1" spans="1:50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50" ht="39.75" customHeight="1">
      <c r="A2" s="2"/>
      <c r="B2" s="195" t="s">
        <v>62</v>
      </c>
      <c r="C2" s="196"/>
      <c r="D2" s="196"/>
      <c r="E2" s="197"/>
      <c r="F2" s="2"/>
      <c r="G2" s="198" t="s">
        <v>280</v>
      </c>
      <c r="H2" s="199"/>
      <c r="I2" s="199"/>
      <c r="J2" s="199"/>
      <c r="K2" s="199"/>
      <c r="L2" s="199"/>
      <c r="M2" s="199"/>
      <c r="N2" s="199"/>
      <c r="O2" s="199"/>
      <c r="P2" s="199"/>
      <c r="Q2" s="200"/>
      <c r="S2" s="195" t="s">
        <v>63</v>
      </c>
      <c r="T2" s="196"/>
      <c r="U2" s="197"/>
      <c r="W2" s="190" t="s">
        <v>64</v>
      </c>
      <c r="X2" s="191"/>
      <c r="Y2" s="191"/>
      <c r="Z2" s="192"/>
      <c r="AB2" s="190" t="s">
        <v>65</v>
      </c>
      <c r="AC2" s="191"/>
      <c r="AD2" s="191"/>
      <c r="AE2" s="192"/>
    </row>
    <row r="3" spans="1:50" ht="18" customHeight="1">
      <c r="A3" s="4"/>
      <c r="B3" s="4"/>
      <c r="C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66</v>
      </c>
      <c r="W3" s="7"/>
      <c r="X3" s="7"/>
      <c r="Y3" s="7"/>
      <c r="Z3" s="7"/>
    </row>
    <row r="4" spans="1:50" ht="19.5" customHeight="1">
      <c r="A4" s="2"/>
      <c r="B4" s="181" t="s">
        <v>67</v>
      </c>
      <c r="C4" s="181" t="s">
        <v>68</v>
      </c>
      <c r="D4" s="181" t="s">
        <v>69</v>
      </c>
      <c r="E4" s="181" t="s">
        <v>70</v>
      </c>
      <c r="F4" s="2"/>
      <c r="G4" s="170" t="s">
        <v>67</v>
      </c>
      <c r="H4" s="170"/>
      <c r="I4" s="170"/>
      <c r="J4" s="170" t="s">
        <v>71</v>
      </c>
      <c r="K4" s="170" t="s">
        <v>72</v>
      </c>
      <c r="L4" s="170" t="s">
        <v>73</v>
      </c>
      <c r="M4" s="170"/>
      <c r="N4" s="170"/>
      <c r="O4" s="170"/>
      <c r="P4" s="170" t="s">
        <v>7</v>
      </c>
      <c r="Q4" s="170"/>
      <c r="S4" s="193" t="s">
        <v>74</v>
      </c>
      <c r="T4" s="193" t="s">
        <v>75</v>
      </c>
      <c r="U4" s="193" t="s">
        <v>76</v>
      </c>
      <c r="W4" s="201" t="s">
        <v>77</v>
      </c>
      <c r="X4" s="203" t="s">
        <v>78</v>
      </c>
      <c r="Y4" s="204"/>
      <c r="Z4" s="205"/>
      <c r="AB4" s="206" t="s">
        <v>79</v>
      </c>
      <c r="AC4" s="10" t="s">
        <v>80</v>
      </c>
      <c r="AD4" s="10" t="s">
        <v>81</v>
      </c>
      <c r="AE4" s="10" t="s">
        <v>82</v>
      </c>
      <c r="AG4" s="181" t="s">
        <v>83</v>
      </c>
      <c r="AH4" s="8" t="s">
        <v>84</v>
      </c>
      <c r="AI4" s="8" t="s">
        <v>85</v>
      </c>
      <c r="AJ4" s="184" t="s">
        <v>86</v>
      </c>
      <c r="AK4" s="186"/>
      <c r="AL4" s="184" t="s">
        <v>87</v>
      </c>
      <c r="AM4" s="186"/>
      <c r="AN4" s="11"/>
      <c r="AO4" s="9" t="s">
        <v>88</v>
      </c>
      <c r="AP4" s="9" t="s">
        <v>89</v>
      </c>
      <c r="AR4" s="181" t="s">
        <v>281</v>
      </c>
      <c r="AS4" s="184" t="s">
        <v>282</v>
      </c>
      <c r="AT4" s="185"/>
      <c r="AU4" s="185"/>
      <c r="AV4" s="185"/>
      <c r="AW4" s="185"/>
      <c r="AX4" s="186"/>
    </row>
    <row r="5" spans="1:50" ht="52.5" customHeight="1">
      <c r="A5" s="2"/>
      <c r="B5" s="183"/>
      <c r="C5" s="183"/>
      <c r="D5" s="183"/>
      <c r="E5" s="183"/>
      <c r="F5" s="2"/>
      <c r="G5" s="170"/>
      <c r="H5" s="170"/>
      <c r="I5" s="170"/>
      <c r="J5" s="170"/>
      <c r="K5" s="170"/>
      <c r="L5" s="9" t="s">
        <v>90</v>
      </c>
      <c r="M5" s="9" t="s">
        <v>91</v>
      </c>
      <c r="N5" s="9" t="s">
        <v>92</v>
      </c>
      <c r="O5" s="9" t="s">
        <v>93</v>
      </c>
      <c r="P5" s="9" t="s">
        <v>94</v>
      </c>
      <c r="Q5" s="13" t="s">
        <v>95</v>
      </c>
      <c r="S5" s="194"/>
      <c r="T5" s="194"/>
      <c r="U5" s="194"/>
      <c r="W5" s="202"/>
      <c r="X5" s="14" t="s">
        <v>1</v>
      </c>
      <c r="Y5" s="14" t="s">
        <v>4</v>
      </c>
      <c r="Z5" s="14" t="s">
        <v>7</v>
      </c>
      <c r="AB5" s="207"/>
      <c r="AC5" s="15" t="s">
        <v>96</v>
      </c>
      <c r="AD5" s="10" t="s">
        <v>97</v>
      </c>
      <c r="AE5" s="10" t="s">
        <v>98</v>
      </c>
      <c r="AG5" s="182"/>
      <c r="AH5" s="16" t="s">
        <v>99</v>
      </c>
      <c r="AI5" s="16" t="s">
        <v>100</v>
      </c>
      <c r="AJ5" s="184" t="s">
        <v>101</v>
      </c>
      <c r="AK5" s="186"/>
      <c r="AL5" s="184" t="s">
        <v>102</v>
      </c>
      <c r="AM5" s="186"/>
      <c r="AN5" s="11"/>
      <c r="AO5" s="9" t="s">
        <v>103</v>
      </c>
      <c r="AP5" s="9">
        <v>0.2</v>
      </c>
      <c r="AR5" s="182"/>
      <c r="AS5" s="8" t="s">
        <v>30</v>
      </c>
      <c r="AT5" s="8" t="s">
        <v>32</v>
      </c>
      <c r="AU5" s="8" t="s">
        <v>10</v>
      </c>
      <c r="AV5" s="8" t="s">
        <v>34</v>
      </c>
      <c r="AW5" s="181" t="s">
        <v>292</v>
      </c>
      <c r="AX5" s="8" t="s">
        <v>41</v>
      </c>
    </row>
    <row r="6" spans="1:50" ht="15" customHeight="1">
      <c r="A6" s="2"/>
      <c r="B6" s="65" t="s">
        <v>2</v>
      </c>
      <c r="C6" s="65" t="s">
        <v>104</v>
      </c>
      <c r="D6" s="65">
        <v>45</v>
      </c>
      <c r="E6" s="65">
        <v>42.3</v>
      </c>
      <c r="F6" s="2"/>
      <c r="G6" s="167" t="s">
        <v>105</v>
      </c>
      <c r="H6" s="168"/>
      <c r="I6" s="168"/>
      <c r="J6" s="18"/>
      <c r="K6" s="19"/>
      <c r="L6" s="185"/>
      <c r="M6" s="185"/>
      <c r="N6" s="185"/>
      <c r="O6" s="185"/>
      <c r="P6" s="185"/>
      <c r="Q6" s="186"/>
      <c r="S6" s="14" t="s">
        <v>0</v>
      </c>
      <c r="T6" s="14" t="s">
        <v>106</v>
      </c>
      <c r="U6" s="14">
        <v>1</v>
      </c>
      <c r="W6" s="65" t="s">
        <v>11</v>
      </c>
      <c r="X6" s="50">
        <v>69300</v>
      </c>
      <c r="Y6" s="65">
        <v>25</v>
      </c>
      <c r="Z6" s="65">
        <v>8</v>
      </c>
      <c r="AB6" s="10"/>
      <c r="AC6" s="10">
        <v>0.46529999999999999</v>
      </c>
      <c r="AD6" s="10">
        <v>5.4000000000000003E-3</v>
      </c>
      <c r="AE6" s="10">
        <v>2.7000000000000001E-3</v>
      </c>
      <c r="AG6" s="182"/>
      <c r="AH6" s="21"/>
      <c r="AI6" s="21"/>
      <c r="AJ6" s="8" t="s">
        <v>107</v>
      </c>
      <c r="AK6" s="8" t="s">
        <v>108</v>
      </c>
      <c r="AL6" s="181" t="s">
        <v>109</v>
      </c>
      <c r="AM6" s="181" t="s">
        <v>110</v>
      </c>
      <c r="AN6" s="11"/>
      <c r="AO6" s="9" t="s">
        <v>111</v>
      </c>
      <c r="AP6" s="9">
        <v>0.56000000000000005</v>
      </c>
      <c r="AR6" s="183"/>
      <c r="AS6" s="12" t="s">
        <v>283</v>
      </c>
      <c r="AT6" s="12" t="s">
        <v>284</v>
      </c>
      <c r="AU6" s="12" t="s">
        <v>285</v>
      </c>
      <c r="AV6" s="12" t="s">
        <v>286</v>
      </c>
      <c r="AW6" s="183"/>
      <c r="AX6" s="12" t="s">
        <v>287</v>
      </c>
    </row>
    <row r="7" spans="1:50" ht="15" customHeight="1">
      <c r="A7" s="2"/>
      <c r="B7" s="65" t="s">
        <v>11</v>
      </c>
      <c r="C7" s="67" t="s">
        <v>379</v>
      </c>
      <c r="D7" s="65">
        <v>33.5</v>
      </c>
      <c r="E7" s="65">
        <v>31</v>
      </c>
      <c r="F7" s="2"/>
      <c r="G7" s="167" t="s">
        <v>2</v>
      </c>
      <c r="H7" s="168"/>
      <c r="I7" s="169"/>
      <c r="J7" s="22" t="s">
        <v>2</v>
      </c>
      <c r="K7" s="23">
        <v>73300</v>
      </c>
      <c r="L7" s="9">
        <v>3</v>
      </c>
      <c r="M7" s="9">
        <v>3</v>
      </c>
      <c r="N7" s="9">
        <v>10</v>
      </c>
      <c r="O7" s="9">
        <v>10</v>
      </c>
      <c r="P7" s="9">
        <v>0.6</v>
      </c>
      <c r="Q7" s="9">
        <v>0.6</v>
      </c>
      <c r="S7" s="14" t="s">
        <v>3</v>
      </c>
      <c r="T7" s="14" t="s">
        <v>113</v>
      </c>
      <c r="U7" s="14">
        <v>21</v>
      </c>
      <c r="W7" s="65" t="s">
        <v>114</v>
      </c>
      <c r="X7" s="50">
        <v>74100</v>
      </c>
      <c r="Y7" s="65">
        <v>3.9</v>
      </c>
      <c r="Z7" s="65">
        <v>3.9</v>
      </c>
      <c r="AB7" s="10"/>
      <c r="AC7" s="10"/>
      <c r="AD7" s="10"/>
      <c r="AE7" s="10"/>
      <c r="AG7" s="183"/>
      <c r="AH7" s="24"/>
      <c r="AI7" s="24"/>
      <c r="AJ7" s="12" t="s">
        <v>115</v>
      </c>
      <c r="AK7" s="12" t="s">
        <v>116</v>
      </c>
      <c r="AL7" s="183"/>
      <c r="AM7" s="183"/>
      <c r="AN7" s="11"/>
      <c r="AO7" s="9" t="s">
        <v>117</v>
      </c>
      <c r="AP7" s="9">
        <v>1.35</v>
      </c>
      <c r="AR7" s="20" t="s">
        <v>289</v>
      </c>
      <c r="AS7" s="43">
        <v>0.9</v>
      </c>
      <c r="AT7" s="44">
        <v>1</v>
      </c>
      <c r="AU7" s="43">
        <v>0.04</v>
      </c>
      <c r="AV7" s="43">
        <v>0.05</v>
      </c>
      <c r="AW7" s="14">
        <v>0.2</v>
      </c>
      <c r="AX7" s="14" t="s">
        <v>288</v>
      </c>
    </row>
    <row r="8" spans="1:50" ht="15" customHeight="1">
      <c r="A8" s="2"/>
      <c r="B8" s="65" t="s">
        <v>118</v>
      </c>
      <c r="C8" s="67" t="s">
        <v>379</v>
      </c>
      <c r="D8" s="65">
        <v>36.799999999999997</v>
      </c>
      <c r="E8" s="65">
        <v>34.299999999999997</v>
      </c>
      <c r="F8" s="2"/>
      <c r="G8" s="167" t="s">
        <v>5</v>
      </c>
      <c r="H8" s="168"/>
      <c r="I8" s="169"/>
      <c r="J8" s="22" t="s">
        <v>119</v>
      </c>
      <c r="K8" s="23">
        <v>77000</v>
      </c>
      <c r="L8" s="9">
        <v>3</v>
      </c>
      <c r="M8" s="9">
        <v>3</v>
      </c>
      <c r="N8" s="9">
        <v>10</v>
      </c>
      <c r="O8" s="9">
        <v>10</v>
      </c>
      <c r="P8" s="9">
        <v>0.6</v>
      </c>
      <c r="Q8" s="9">
        <v>0.6</v>
      </c>
      <c r="S8" s="14" t="s">
        <v>6</v>
      </c>
      <c r="T8" s="14" t="s">
        <v>120</v>
      </c>
      <c r="U8" s="14">
        <v>310</v>
      </c>
      <c r="W8" s="65" t="s">
        <v>121</v>
      </c>
      <c r="X8" s="50">
        <v>63100</v>
      </c>
      <c r="Y8" s="65">
        <v>62</v>
      </c>
      <c r="Z8" s="65">
        <v>0.2</v>
      </c>
      <c r="AB8" s="10"/>
      <c r="AC8" s="10"/>
      <c r="AD8" s="10"/>
      <c r="AE8" s="10"/>
      <c r="AG8" s="9" t="s">
        <v>122</v>
      </c>
      <c r="AH8" s="9" t="s">
        <v>123</v>
      </c>
      <c r="AI8" s="9" t="s">
        <v>124</v>
      </c>
      <c r="AJ8" s="9" t="s">
        <v>125</v>
      </c>
      <c r="AK8" s="9" t="s">
        <v>126</v>
      </c>
      <c r="AL8" s="9" t="s">
        <v>127</v>
      </c>
      <c r="AM8" s="9" t="s">
        <v>128</v>
      </c>
      <c r="AN8" s="11"/>
      <c r="AO8" s="9" t="s">
        <v>129</v>
      </c>
      <c r="AP8" s="9">
        <v>0.7</v>
      </c>
      <c r="AR8" s="14" t="s">
        <v>290</v>
      </c>
      <c r="AS8" s="43">
        <v>0.5</v>
      </c>
      <c r="AT8" s="43" t="s">
        <v>288</v>
      </c>
      <c r="AU8" s="43" t="s">
        <v>288</v>
      </c>
      <c r="AV8" s="43" t="s">
        <v>288</v>
      </c>
      <c r="AW8" s="14">
        <v>4</v>
      </c>
      <c r="AX8" s="14" t="s">
        <v>288</v>
      </c>
    </row>
    <row r="9" spans="1:50" ht="15" customHeight="1">
      <c r="A9" s="2"/>
      <c r="B9" s="65" t="s">
        <v>130</v>
      </c>
      <c r="C9" s="67" t="s">
        <v>379</v>
      </c>
      <c r="D9" s="65">
        <v>37.5</v>
      </c>
      <c r="E9" s="65">
        <v>35</v>
      </c>
      <c r="F9" s="2"/>
      <c r="G9" s="167" t="s">
        <v>8</v>
      </c>
      <c r="H9" s="168"/>
      <c r="I9" s="169"/>
      <c r="J9" s="22" t="s">
        <v>119</v>
      </c>
      <c r="K9" s="23">
        <v>64200</v>
      </c>
      <c r="L9" s="9">
        <v>3</v>
      </c>
      <c r="M9" s="9">
        <v>3</v>
      </c>
      <c r="N9" s="9">
        <v>10</v>
      </c>
      <c r="O9" s="9">
        <v>10</v>
      </c>
      <c r="P9" s="9">
        <v>0.6</v>
      </c>
      <c r="Q9" s="9">
        <v>0.6</v>
      </c>
      <c r="S9" s="14" t="s">
        <v>9</v>
      </c>
      <c r="T9" s="14" t="s">
        <v>131</v>
      </c>
      <c r="U9" s="25">
        <v>11700</v>
      </c>
      <c r="W9" s="65" t="s">
        <v>132</v>
      </c>
      <c r="X9" s="50">
        <v>71900</v>
      </c>
      <c r="Y9" s="65" t="s">
        <v>119</v>
      </c>
      <c r="Z9" s="65" t="s">
        <v>119</v>
      </c>
      <c r="AB9" s="10"/>
      <c r="AC9" s="10"/>
      <c r="AD9" s="10"/>
      <c r="AE9" s="10"/>
      <c r="AG9" s="9" t="s">
        <v>133</v>
      </c>
      <c r="AH9" s="9" t="s">
        <v>134</v>
      </c>
      <c r="AI9" s="9" t="s">
        <v>135</v>
      </c>
      <c r="AJ9" s="9" t="s">
        <v>136</v>
      </c>
      <c r="AK9" s="9" t="s">
        <v>137</v>
      </c>
      <c r="AL9" s="9" t="s">
        <v>127</v>
      </c>
      <c r="AM9" s="9" t="s">
        <v>128</v>
      </c>
      <c r="AN9" s="11"/>
      <c r="AO9" s="9" t="s">
        <v>138</v>
      </c>
      <c r="AP9" s="9">
        <v>0.03</v>
      </c>
      <c r="AR9" s="20" t="s">
        <v>291</v>
      </c>
      <c r="AS9" s="43">
        <v>5</v>
      </c>
      <c r="AT9" s="44">
        <v>0.2</v>
      </c>
      <c r="AU9" s="43" t="s">
        <v>288</v>
      </c>
      <c r="AV9" s="43" t="s">
        <v>288</v>
      </c>
      <c r="AW9" s="14" t="s">
        <v>288</v>
      </c>
      <c r="AX9" s="14" t="s">
        <v>288</v>
      </c>
    </row>
    <row r="10" spans="1:50" ht="15" customHeight="1">
      <c r="A10" s="2"/>
      <c r="B10" s="65" t="s">
        <v>114</v>
      </c>
      <c r="C10" s="67" t="s">
        <v>379</v>
      </c>
      <c r="D10" s="65">
        <v>37.9</v>
      </c>
      <c r="E10" s="65">
        <v>35.4</v>
      </c>
      <c r="F10" s="2"/>
      <c r="G10" s="178" t="s">
        <v>139</v>
      </c>
      <c r="H10" s="167" t="s">
        <v>140</v>
      </c>
      <c r="I10" s="169"/>
      <c r="J10" s="22" t="s">
        <v>11</v>
      </c>
      <c r="K10" s="23">
        <v>69300</v>
      </c>
      <c r="L10" s="9">
        <v>3</v>
      </c>
      <c r="M10" s="9">
        <v>3</v>
      </c>
      <c r="N10" s="9">
        <v>10</v>
      </c>
      <c r="O10" s="9">
        <v>10</v>
      </c>
      <c r="P10" s="9">
        <v>0.6</v>
      </c>
      <c r="Q10" s="9">
        <v>0.6</v>
      </c>
      <c r="S10" s="14" t="s">
        <v>12</v>
      </c>
      <c r="T10" s="14" t="s">
        <v>141</v>
      </c>
      <c r="U10" s="14">
        <v>650</v>
      </c>
      <c r="W10" s="65" t="s">
        <v>28</v>
      </c>
      <c r="X10" s="50">
        <v>73300</v>
      </c>
      <c r="Y10" s="65" t="s">
        <v>119</v>
      </c>
      <c r="Z10" s="65" t="s">
        <v>119</v>
      </c>
      <c r="AB10" s="10"/>
      <c r="AC10" s="10"/>
      <c r="AD10" s="10"/>
      <c r="AE10" s="10"/>
      <c r="AG10" s="8" t="s">
        <v>142</v>
      </c>
      <c r="AH10" s="181" t="s">
        <v>143</v>
      </c>
      <c r="AI10" s="181" t="s">
        <v>144</v>
      </c>
      <c r="AJ10" s="181" t="s">
        <v>136</v>
      </c>
      <c r="AK10" s="181" t="s">
        <v>145</v>
      </c>
      <c r="AL10" s="181" t="s">
        <v>127</v>
      </c>
      <c r="AM10" s="181" t="s">
        <v>146</v>
      </c>
      <c r="AN10" s="11"/>
      <c r="AO10" s="9" t="s">
        <v>147</v>
      </c>
      <c r="AP10" s="9">
        <v>1.46</v>
      </c>
    </row>
    <row r="11" spans="1:50" ht="15" customHeight="1">
      <c r="A11" s="2"/>
      <c r="B11" s="65" t="s">
        <v>39</v>
      </c>
      <c r="C11" s="67" t="s">
        <v>112</v>
      </c>
      <c r="D11" s="65">
        <v>38.9</v>
      </c>
      <c r="E11" s="65">
        <v>36.6</v>
      </c>
      <c r="F11" s="2"/>
      <c r="G11" s="179"/>
      <c r="H11" s="167" t="s">
        <v>13</v>
      </c>
      <c r="I11" s="169"/>
      <c r="J11" s="22" t="s">
        <v>119</v>
      </c>
      <c r="K11" s="23">
        <v>70000</v>
      </c>
      <c r="L11" s="9">
        <v>3</v>
      </c>
      <c r="M11" s="9">
        <v>3</v>
      </c>
      <c r="N11" s="9">
        <v>10</v>
      </c>
      <c r="O11" s="9">
        <v>10</v>
      </c>
      <c r="P11" s="9">
        <v>0.6</v>
      </c>
      <c r="Q11" s="9">
        <v>0.6</v>
      </c>
      <c r="S11" s="14" t="s">
        <v>14</v>
      </c>
      <c r="T11" s="14" t="s">
        <v>148</v>
      </c>
      <c r="U11" s="14">
        <v>150</v>
      </c>
      <c r="W11" s="14" t="s">
        <v>149</v>
      </c>
      <c r="X11" s="25">
        <v>56100</v>
      </c>
      <c r="Y11" s="14">
        <v>92</v>
      </c>
      <c r="Z11" s="14">
        <v>3</v>
      </c>
      <c r="AB11" s="10"/>
      <c r="AC11" s="10"/>
      <c r="AD11" s="10"/>
      <c r="AE11" s="10"/>
      <c r="AG11" s="12" t="s">
        <v>150</v>
      </c>
      <c r="AH11" s="183"/>
      <c r="AI11" s="183"/>
      <c r="AJ11" s="183"/>
      <c r="AK11" s="183"/>
      <c r="AL11" s="183"/>
      <c r="AM11" s="183"/>
      <c r="AN11" s="11"/>
      <c r="AO11" s="20" t="s">
        <v>151</v>
      </c>
      <c r="AP11" s="20">
        <v>0.08</v>
      </c>
    </row>
    <row r="12" spans="1:50" ht="15" customHeight="1">
      <c r="A12" s="2"/>
      <c r="B12" s="65" t="s">
        <v>42</v>
      </c>
      <c r="C12" s="67" t="s">
        <v>112</v>
      </c>
      <c r="D12" s="65">
        <v>40.4</v>
      </c>
      <c r="E12" s="65">
        <v>38.1</v>
      </c>
      <c r="F12" s="2"/>
      <c r="G12" s="180"/>
      <c r="H12" s="167" t="s">
        <v>152</v>
      </c>
      <c r="I12" s="169"/>
      <c r="J12" s="22" t="s">
        <v>153</v>
      </c>
      <c r="K12" s="23">
        <v>70000</v>
      </c>
      <c r="L12" s="9">
        <v>3</v>
      </c>
      <c r="M12" s="9">
        <v>3</v>
      </c>
      <c r="N12" s="9">
        <v>10</v>
      </c>
      <c r="O12" s="9">
        <v>10</v>
      </c>
      <c r="P12" s="9">
        <v>0.6</v>
      </c>
      <c r="Q12" s="9">
        <v>0.6</v>
      </c>
      <c r="S12" s="14" t="s">
        <v>15</v>
      </c>
      <c r="T12" s="14" t="s">
        <v>154</v>
      </c>
      <c r="U12" s="25">
        <v>1300</v>
      </c>
      <c r="W12" s="14" t="s">
        <v>155</v>
      </c>
      <c r="X12" s="25">
        <v>56100</v>
      </c>
      <c r="Y12" s="14">
        <v>92</v>
      </c>
      <c r="Z12" s="14">
        <v>3</v>
      </c>
      <c r="AG12" s="9" t="s">
        <v>156</v>
      </c>
      <c r="AH12" s="9" t="s">
        <v>157</v>
      </c>
      <c r="AI12" s="9" t="s">
        <v>158</v>
      </c>
      <c r="AJ12" s="9" t="s">
        <v>125</v>
      </c>
      <c r="AK12" s="9" t="s">
        <v>159</v>
      </c>
      <c r="AL12" s="9" t="s">
        <v>127</v>
      </c>
      <c r="AM12" s="9" t="s">
        <v>160</v>
      </c>
      <c r="AN12" s="11"/>
      <c r="AO12" s="9" t="s">
        <v>161</v>
      </c>
      <c r="AP12" s="9">
        <v>1.72</v>
      </c>
    </row>
    <row r="13" spans="1:50" ht="15" customHeight="1">
      <c r="A13" s="2"/>
      <c r="B13" s="65" t="s">
        <v>45</v>
      </c>
      <c r="C13" s="67" t="s">
        <v>112</v>
      </c>
      <c r="D13" s="65">
        <v>41.4</v>
      </c>
      <c r="E13" s="65">
        <v>39.1</v>
      </c>
      <c r="F13" s="2"/>
      <c r="G13" s="167" t="s">
        <v>162</v>
      </c>
      <c r="H13" s="168"/>
      <c r="I13" s="169"/>
      <c r="J13" s="22" t="s">
        <v>163</v>
      </c>
      <c r="K13" s="23">
        <v>71500</v>
      </c>
      <c r="L13" s="9">
        <v>3</v>
      </c>
      <c r="M13" s="9">
        <v>3</v>
      </c>
      <c r="N13" s="9">
        <v>10</v>
      </c>
      <c r="O13" s="9">
        <v>10</v>
      </c>
      <c r="P13" s="9">
        <v>0.6</v>
      </c>
      <c r="Q13" s="9">
        <v>0.6</v>
      </c>
      <c r="S13" s="14" t="s">
        <v>16</v>
      </c>
      <c r="T13" s="14" t="s">
        <v>164</v>
      </c>
      <c r="U13" s="25">
        <v>2800</v>
      </c>
      <c r="AG13" s="9" t="s">
        <v>165</v>
      </c>
      <c r="AH13" s="9" t="s">
        <v>166</v>
      </c>
      <c r="AI13" s="9" t="s">
        <v>167</v>
      </c>
      <c r="AJ13" s="9" t="s">
        <v>136</v>
      </c>
      <c r="AK13" s="9" t="s">
        <v>168</v>
      </c>
      <c r="AL13" s="9" t="s">
        <v>169</v>
      </c>
      <c r="AM13" s="9" t="s">
        <v>146</v>
      </c>
      <c r="AN13" s="11"/>
      <c r="AO13" s="8" t="s">
        <v>170</v>
      </c>
      <c r="AP13" s="181">
        <v>1.06</v>
      </c>
    </row>
    <row r="14" spans="1:50" ht="15" customHeight="1">
      <c r="A14" s="2"/>
      <c r="B14" s="65" t="s">
        <v>46</v>
      </c>
      <c r="C14" s="67" t="s">
        <v>104</v>
      </c>
      <c r="D14" s="65">
        <v>50.4</v>
      </c>
      <c r="E14" s="67">
        <v>46.3</v>
      </c>
      <c r="F14" s="2"/>
      <c r="G14" s="158" t="s">
        <v>171</v>
      </c>
      <c r="H14" s="160"/>
      <c r="I14" s="159"/>
      <c r="J14" s="53" t="s">
        <v>172</v>
      </c>
      <c r="K14" s="52">
        <v>71900</v>
      </c>
      <c r="L14" s="66">
        <v>3</v>
      </c>
      <c r="M14" s="66">
        <v>3</v>
      </c>
      <c r="N14" s="66">
        <v>10</v>
      </c>
      <c r="O14" s="66">
        <v>10</v>
      </c>
      <c r="P14" s="66">
        <v>0.6</v>
      </c>
      <c r="Q14" s="66">
        <v>0.6</v>
      </c>
      <c r="S14" s="14" t="s">
        <v>17</v>
      </c>
      <c r="T14" s="14" t="s">
        <v>173</v>
      </c>
      <c r="U14" s="25">
        <v>1000</v>
      </c>
      <c r="AG14" s="9" t="s">
        <v>174</v>
      </c>
      <c r="AH14" s="9" t="s">
        <v>175</v>
      </c>
      <c r="AI14" s="9" t="s">
        <v>167</v>
      </c>
      <c r="AJ14" s="9" t="s">
        <v>125</v>
      </c>
      <c r="AK14" s="9" t="s">
        <v>176</v>
      </c>
      <c r="AL14" s="9" t="s">
        <v>177</v>
      </c>
      <c r="AM14" s="9" t="s">
        <v>178</v>
      </c>
      <c r="AN14" s="11"/>
      <c r="AO14" s="12" t="s">
        <v>179</v>
      </c>
      <c r="AP14" s="183"/>
    </row>
    <row r="15" spans="1:50" ht="15" customHeight="1">
      <c r="A15" s="2"/>
      <c r="B15" s="65" t="s">
        <v>47</v>
      </c>
      <c r="C15" s="67" t="s">
        <v>104</v>
      </c>
      <c r="D15" s="65">
        <v>49.6</v>
      </c>
      <c r="E15" s="67">
        <v>45.7</v>
      </c>
      <c r="F15" s="2"/>
      <c r="G15" s="167" t="s">
        <v>18</v>
      </c>
      <c r="H15" s="168"/>
      <c r="I15" s="169"/>
      <c r="J15" s="51" t="s">
        <v>119</v>
      </c>
      <c r="K15" s="50">
        <v>73300</v>
      </c>
      <c r="L15" s="65">
        <v>3</v>
      </c>
      <c r="M15" s="65">
        <v>3</v>
      </c>
      <c r="N15" s="65">
        <v>10</v>
      </c>
      <c r="O15" s="65">
        <v>10</v>
      </c>
      <c r="P15" s="65">
        <v>0.6</v>
      </c>
      <c r="Q15" s="65">
        <v>0.6</v>
      </c>
      <c r="S15" s="14" t="s">
        <v>19</v>
      </c>
      <c r="T15" s="14" t="s">
        <v>180</v>
      </c>
      <c r="U15" s="25">
        <v>1300</v>
      </c>
      <c r="AG15" s="9" t="s">
        <v>181</v>
      </c>
      <c r="AH15" s="9" t="s">
        <v>182</v>
      </c>
      <c r="AI15" s="9" t="s">
        <v>183</v>
      </c>
      <c r="AJ15" s="9" t="s">
        <v>125</v>
      </c>
      <c r="AK15" s="9" t="s">
        <v>184</v>
      </c>
      <c r="AL15" s="9" t="s">
        <v>185</v>
      </c>
      <c r="AM15" s="9" t="s">
        <v>128</v>
      </c>
      <c r="AN15" s="11"/>
      <c r="AO15" s="11"/>
      <c r="AP15" s="11"/>
    </row>
    <row r="16" spans="1:50" ht="15" customHeight="1">
      <c r="A16" s="2"/>
      <c r="B16" s="65" t="s">
        <v>186</v>
      </c>
      <c r="C16" s="67" t="s">
        <v>112</v>
      </c>
      <c r="D16" s="65">
        <v>33.700000000000003</v>
      </c>
      <c r="E16" s="67">
        <v>31.2</v>
      </c>
      <c r="F16" s="2"/>
      <c r="G16" s="167" t="s">
        <v>187</v>
      </c>
      <c r="H16" s="168"/>
      <c r="I16" s="169"/>
      <c r="J16" s="51" t="s">
        <v>188</v>
      </c>
      <c r="K16" s="50">
        <v>74100</v>
      </c>
      <c r="L16" s="65">
        <v>3</v>
      </c>
      <c r="M16" s="65">
        <v>3</v>
      </c>
      <c r="N16" s="65">
        <v>10</v>
      </c>
      <c r="O16" s="65">
        <v>10</v>
      </c>
      <c r="P16" s="65">
        <v>0.6</v>
      </c>
      <c r="Q16" s="65">
        <v>0.6</v>
      </c>
      <c r="S16" s="14" t="s">
        <v>20</v>
      </c>
      <c r="T16" s="14" t="s">
        <v>189</v>
      </c>
      <c r="U16" s="14">
        <v>140</v>
      </c>
      <c r="AG16" s="9" t="s">
        <v>190</v>
      </c>
      <c r="AH16" s="9" t="s">
        <v>191</v>
      </c>
      <c r="AI16" s="9" t="s">
        <v>192</v>
      </c>
      <c r="AJ16" s="9" t="s">
        <v>193</v>
      </c>
      <c r="AK16" s="9" t="s">
        <v>194</v>
      </c>
      <c r="AL16" s="9" t="s">
        <v>195</v>
      </c>
      <c r="AM16" s="9" t="s">
        <v>160</v>
      </c>
      <c r="AN16" s="11"/>
      <c r="AO16" s="11"/>
      <c r="AP16" s="11"/>
    </row>
    <row r="17" spans="1:21" ht="15" customHeight="1">
      <c r="A17" s="2"/>
      <c r="B17" s="65" t="s">
        <v>196</v>
      </c>
      <c r="C17" s="67" t="s">
        <v>112</v>
      </c>
      <c r="D17" s="65">
        <v>33.299999999999997</v>
      </c>
      <c r="E17" s="67">
        <v>30.8</v>
      </c>
      <c r="F17" s="2"/>
      <c r="G17" s="167" t="s">
        <v>197</v>
      </c>
      <c r="H17" s="168"/>
      <c r="I17" s="169"/>
      <c r="J17" s="51" t="s">
        <v>198</v>
      </c>
      <c r="K17" s="50">
        <v>77400</v>
      </c>
      <c r="L17" s="65">
        <v>3</v>
      </c>
      <c r="M17" s="65">
        <v>3</v>
      </c>
      <c r="N17" s="65">
        <v>10</v>
      </c>
      <c r="O17" s="65">
        <v>10</v>
      </c>
      <c r="P17" s="65">
        <v>0.6</v>
      </c>
      <c r="Q17" s="65">
        <v>0.6</v>
      </c>
      <c r="S17" s="14" t="s">
        <v>21</v>
      </c>
      <c r="T17" s="14" t="s">
        <v>199</v>
      </c>
      <c r="U17" s="14">
        <v>300</v>
      </c>
    </row>
    <row r="18" spans="1:21" ht="15" customHeight="1">
      <c r="A18" s="2"/>
      <c r="B18" s="65" t="s">
        <v>368</v>
      </c>
      <c r="C18" s="67" t="s">
        <v>112</v>
      </c>
      <c r="D18" s="65">
        <v>36.6</v>
      </c>
      <c r="E18" s="67">
        <v>34.299999999999997</v>
      </c>
      <c r="F18" s="2"/>
      <c r="G18" s="167" t="s">
        <v>200</v>
      </c>
      <c r="H18" s="168"/>
      <c r="I18" s="169"/>
      <c r="J18" s="51" t="s">
        <v>121</v>
      </c>
      <c r="K18" s="50">
        <v>63100</v>
      </c>
      <c r="L18" s="65">
        <v>1</v>
      </c>
      <c r="M18" s="65">
        <v>1</v>
      </c>
      <c r="N18" s="65">
        <v>5</v>
      </c>
      <c r="O18" s="65">
        <v>5</v>
      </c>
      <c r="P18" s="65">
        <v>0.1</v>
      </c>
      <c r="Q18" s="65">
        <v>0.1</v>
      </c>
      <c r="S18" s="14" t="s">
        <v>22</v>
      </c>
      <c r="T18" s="14" t="s">
        <v>199</v>
      </c>
      <c r="U18" s="25">
        <v>3800</v>
      </c>
    </row>
    <row r="19" spans="1:21" ht="15" customHeight="1">
      <c r="A19" s="2"/>
      <c r="B19" s="65" t="s">
        <v>201</v>
      </c>
      <c r="C19" s="67" t="s">
        <v>104</v>
      </c>
      <c r="D19" s="65">
        <v>41.4</v>
      </c>
      <c r="E19" s="67">
        <v>39.1</v>
      </c>
      <c r="F19" s="2"/>
      <c r="G19" s="167" t="s">
        <v>23</v>
      </c>
      <c r="H19" s="168"/>
      <c r="I19" s="169"/>
      <c r="J19" s="51" t="s">
        <v>119</v>
      </c>
      <c r="K19" s="50">
        <v>61600</v>
      </c>
      <c r="L19" s="65">
        <v>1</v>
      </c>
      <c r="M19" s="65">
        <v>1</v>
      </c>
      <c r="N19" s="65">
        <v>5</v>
      </c>
      <c r="O19" s="65">
        <v>5</v>
      </c>
      <c r="P19" s="65">
        <v>0.1</v>
      </c>
      <c r="Q19" s="65">
        <v>0.1</v>
      </c>
      <c r="S19" s="14" t="s">
        <v>24</v>
      </c>
      <c r="T19" s="14" t="s">
        <v>202</v>
      </c>
      <c r="U19" s="25">
        <v>2900</v>
      </c>
    </row>
    <row r="20" spans="1:21" ht="15" customHeight="1">
      <c r="A20" s="2"/>
      <c r="B20" s="65" t="s">
        <v>28</v>
      </c>
      <c r="C20" s="67" t="s">
        <v>112</v>
      </c>
      <c r="D20" s="65">
        <v>38.700000000000003</v>
      </c>
      <c r="E20" s="67">
        <v>36.200000000000003</v>
      </c>
      <c r="F20" s="2"/>
      <c r="G20" s="167" t="s">
        <v>186</v>
      </c>
      <c r="H20" s="168"/>
      <c r="I20" s="169"/>
      <c r="J20" s="51" t="s">
        <v>203</v>
      </c>
      <c r="K20" s="50">
        <v>73300</v>
      </c>
      <c r="L20" s="65">
        <v>3</v>
      </c>
      <c r="M20" s="65">
        <v>3</v>
      </c>
      <c r="N20" s="65">
        <v>10</v>
      </c>
      <c r="O20" s="65">
        <v>10</v>
      </c>
      <c r="P20" s="65">
        <v>0.6</v>
      </c>
      <c r="Q20" s="65">
        <v>0.6</v>
      </c>
      <c r="S20" s="14" t="s">
        <v>25</v>
      </c>
      <c r="T20" s="14" t="s">
        <v>204</v>
      </c>
      <c r="U20" s="25">
        <v>6300</v>
      </c>
    </row>
    <row r="21" spans="1:21" ht="15" customHeight="1">
      <c r="A21" s="2"/>
      <c r="B21" s="65" t="s">
        <v>205</v>
      </c>
      <c r="C21" s="67" t="s">
        <v>104</v>
      </c>
      <c r="D21" s="65">
        <v>33.9</v>
      </c>
      <c r="E21" s="67">
        <v>32.9</v>
      </c>
      <c r="F21" s="2"/>
      <c r="G21" s="167" t="s">
        <v>26</v>
      </c>
      <c r="H21" s="168"/>
      <c r="I21" s="169"/>
      <c r="J21" s="22" t="s">
        <v>201</v>
      </c>
      <c r="K21" s="23">
        <v>80700</v>
      </c>
      <c r="L21" s="41">
        <v>3</v>
      </c>
      <c r="M21" s="41">
        <v>3</v>
      </c>
      <c r="N21" s="41">
        <v>10</v>
      </c>
      <c r="O21" s="41">
        <v>10</v>
      </c>
      <c r="P21" s="9">
        <v>0.6</v>
      </c>
      <c r="Q21" s="9">
        <v>0.6</v>
      </c>
      <c r="S21" s="14" t="s">
        <v>27</v>
      </c>
      <c r="T21" s="14" t="s">
        <v>206</v>
      </c>
      <c r="U21" s="14">
        <v>560</v>
      </c>
    </row>
    <row r="22" spans="1:21" ht="15" customHeight="1">
      <c r="A22" s="2"/>
      <c r="B22" s="65" t="s">
        <v>207</v>
      </c>
      <c r="C22" s="67" t="s">
        <v>112</v>
      </c>
      <c r="D22" s="65">
        <v>37</v>
      </c>
      <c r="E22" s="65">
        <v>35</v>
      </c>
      <c r="F22" s="2"/>
      <c r="G22" s="167" t="s">
        <v>28</v>
      </c>
      <c r="H22" s="168"/>
      <c r="I22" s="169"/>
      <c r="J22" s="22" t="s">
        <v>28</v>
      </c>
      <c r="K22" s="23">
        <v>73300</v>
      </c>
      <c r="L22" s="41">
        <v>3</v>
      </c>
      <c r="M22" s="41">
        <v>3</v>
      </c>
      <c r="N22" s="41">
        <v>10</v>
      </c>
      <c r="O22" s="41">
        <v>10</v>
      </c>
      <c r="P22" s="9">
        <v>0.6</v>
      </c>
      <c r="Q22" s="9">
        <v>0.6</v>
      </c>
      <c r="S22" s="14" t="s">
        <v>29</v>
      </c>
      <c r="T22" s="14" t="s">
        <v>208</v>
      </c>
      <c r="U22" s="25">
        <v>6500</v>
      </c>
    </row>
    <row r="23" spans="1:21" ht="15" customHeight="1">
      <c r="A23" s="2"/>
      <c r="B23" s="65" t="s">
        <v>209</v>
      </c>
      <c r="C23" s="67" t="s">
        <v>112</v>
      </c>
      <c r="D23" s="65">
        <v>40.6</v>
      </c>
      <c r="E23" s="65">
        <v>38.5</v>
      </c>
      <c r="F23" s="2"/>
      <c r="G23" s="167" t="s">
        <v>210</v>
      </c>
      <c r="H23" s="168"/>
      <c r="I23" s="169"/>
      <c r="J23" s="22" t="s">
        <v>205</v>
      </c>
      <c r="K23" s="23">
        <v>97500</v>
      </c>
      <c r="L23" s="41">
        <v>3</v>
      </c>
      <c r="M23" s="41">
        <v>3</v>
      </c>
      <c r="N23" s="41">
        <v>10</v>
      </c>
      <c r="O23" s="41">
        <v>10</v>
      </c>
      <c r="P23" s="9">
        <v>0.6</v>
      </c>
      <c r="Q23" s="9">
        <v>0.6</v>
      </c>
      <c r="S23" s="14" t="s">
        <v>31</v>
      </c>
      <c r="T23" s="14" t="s">
        <v>211</v>
      </c>
      <c r="U23" s="25">
        <v>9200</v>
      </c>
    </row>
    <row r="24" spans="1:21" ht="15" customHeight="1">
      <c r="A24" s="2"/>
      <c r="B24" s="65" t="s">
        <v>56</v>
      </c>
      <c r="C24" s="67" t="s">
        <v>104</v>
      </c>
      <c r="D24" s="65">
        <v>54.5</v>
      </c>
      <c r="E24" s="65">
        <v>49.2</v>
      </c>
      <c r="F24" s="2"/>
      <c r="G24" s="167" t="s">
        <v>212</v>
      </c>
      <c r="H24" s="168"/>
      <c r="I24" s="169"/>
      <c r="J24" s="22" t="s">
        <v>213</v>
      </c>
      <c r="K24" s="23">
        <v>73300</v>
      </c>
      <c r="L24" s="41">
        <v>3</v>
      </c>
      <c r="M24" s="41">
        <v>3</v>
      </c>
      <c r="N24" s="41">
        <v>10</v>
      </c>
      <c r="O24" s="41">
        <v>10</v>
      </c>
      <c r="P24" s="9">
        <v>0.6</v>
      </c>
      <c r="Q24" s="9">
        <v>0.6</v>
      </c>
      <c r="S24" s="14" t="s">
        <v>33</v>
      </c>
      <c r="T24" s="14" t="s">
        <v>214</v>
      </c>
      <c r="U24" s="25">
        <v>7000</v>
      </c>
    </row>
    <row r="25" spans="1:21" ht="15" customHeight="1">
      <c r="A25" s="2"/>
      <c r="B25" s="65" t="s">
        <v>60</v>
      </c>
      <c r="C25" s="67" t="s">
        <v>371</v>
      </c>
      <c r="D25" s="65">
        <v>44.2</v>
      </c>
      <c r="E25" s="65">
        <v>40</v>
      </c>
      <c r="F25" s="2"/>
      <c r="G25" s="187" t="s">
        <v>215</v>
      </c>
      <c r="H25" s="175" t="s">
        <v>216</v>
      </c>
      <c r="I25" s="177"/>
      <c r="J25" s="51" t="s">
        <v>217</v>
      </c>
      <c r="K25" s="50">
        <v>57600</v>
      </c>
      <c r="L25" s="65">
        <v>1</v>
      </c>
      <c r="M25" s="65">
        <v>1</v>
      </c>
      <c r="N25" s="65">
        <v>5</v>
      </c>
      <c r="O25" s="65">
        <v>5</v>
      </c>
      <c r="P25" s="65">
        <v>0.1</v>
      </c>
      <c r="Q25" s="65">
        <v>0.1</v>
      </c>
      <c r="S25" s="14" t="s">
        <v>35</v>
      </c>
      <c r="T25" s="14" t="s">
        <v>218</v>
      </c>
      <c r="U25" s="25">
        <v>7000</v>
      </c>
    </row>
    <row r="26" spans="1:21" ht="15" customHeight="1">
      <c r="A26" s="2"/>
      <c r="B26" s="65" t="s">
        <v>50</v>
      </c>
      <c r="C26" s="67" t="s">
        <v>104</v>
      </c>
      <c r="D26" s="65">
        <v>19.5</v>
      </c>
      <c r="E26" s="65">
        <v>19.3</v>
      </c>
      <c r="F26" s="2"/>
      <c r="G26" s="188"/>
      <c r="H26" s="175" t="s">
        <v>36</v>
      </c>
      <c r="I26" s="177"/>
      <c r="J26" s="51" t="s">
        <v>219</v>
      </c>
      <c r="K26" s="50">
        <v>73300</v>
      </c>
      <c r="L26" s="65">
        <v>3</v>
      </c>
      <c r="M26" s="65">
        <v>3</v>
      </c>
      <c r="N26" s="65">
        <v>10</v>
      </c>
      <c r="O26" s="65">
        <v>10</v>
      </c>
      <c r="P26" s="65">
        <v>0.6</v>
      </c>
      <c r="Q26" s="65">
        <v>0.6</v>
      </c>
      <c r="S26" s="14" t="s">
        <v>37</v>
      </c>
      <c r="T26" s="14" t="s">
        <v>220</v>
      </c>
      <c r="U26" s="25">
        <v>8700</v>
      </c>
    </row>
    <row r="27" spans="1:21" ht="15" customHeight="1">
      <c r="A27" s="2"/>
      <c r="B27" s="65" t="s">
        <v>52</v>
      </c>
      <c r="C27" s="67" t="s">
        <v>104</v>
      </c>
      <c r="D27" s="65">
        <v>27.4</v>
      </c>
      <c r="E27" s="65">
        <v>26.8</v>
      </c>
      <c r="F27" s="2"/>
      <c r="G27" s="188"/>
      <c r="H27" s="175" t="s">
        <v>221</v>
      </c>
      <c r="I27" s="177"/>
      <c r="J27" s="51" t="s">
        <v>196</v>
      </c>
      <c r="K27" s="50">
        <v>73300</v>
      </c>
      <c r="L27" s="65">
        <v>3</v>
      </c>
      <c r="M27" s="65">
        <v>3</v>
      </c>
      <c r="N27" s="65">
        <v>10</v>
      </c>
      <c r="O27" s="65">
        <v>10</v>
      </c>
      <c r="P27" s="65">
        <v>0.6</v>
      </c>
      <c r="Q27" s="65">
        <v>0.6</v>
      </c>
      <c r="S27" s="14" t="s">
        <v>38</v>
      </c>
      <c r="T27" s="14" t="s">
        <v>222</v>
      </c>
      <c r="U27" s="25">
        <v>7500</v>
      </c>
    </row>
    <row r="28" spans="1:21" ht="15" customHeight="1">
      <c r="A28" s="2"/>
      <c r="B28" s="65" t="s">
        <v>225</v>
      </c>
      <c r="C28" s="67" t="s">
        <v>104</v>
      </c>
      <c r="D28" s="65">
        <v>26</v>
      </c>
      <c r="E28" s="65">
        <v>24.9</v>
      </c>
      <c r="F28" s="2"/>
      <c r="G28" s="189"/>
      <c r="H28" s="175" t="s">
        <v>223</v>
      </c>
      <c r="I28" s="177"/>
      <c r="J28" s="51" t="s">
        <v>55</v>
      </c>
      <c r="K28" s="50">
        <v>73300</v>
      </c>
      <c r="L28" s="65">
        <v>3</v>
      </c>
      <c r="M28" s="65">
        <v>3</v>
      </c>
      <c r="N28" s="65">
        <v>10</v>
      </c>
      <c r="O28" s="65">
        <v>10</v>
      </c>
      <c r="P28" s="65">
        <v>0.6</v>
      </c>
      <c r="Q28" s="65">
        <v>0.6</v>
      </c>
      <c r="S28" s="14" t="s">
        <v>40</v>
      </c>
      <c r="T28" s="14" t="s">
        <v>224</v>
      </c>
      <c r="U28" s="25">
        <v>7400</v>
      </c>
    </row>
    <row r="29" spans="1:21" ht="15" customHeight="1">
      <c r="A29" s="2"/>
      <c r="B29" s="65" t="s">
        <v>227</v>
      </c>
      <c r="C29" s="67" t="s">
        <v>104</v>
      </c>
      <c r="D29" s="65">
        <v>29.3</v>
      </c>
      <c r="E29" s="65">
        <v>28.3</v>
      </c>
      <c r="F29" s="2"/>
      <c r="G29" s="175" t="s">
        <v>226</v>
      </c>
      <c r="H29" s="176"/>
      <c r="I29" s="176"/>
      <c r="J29" s="46"/>
      <c r="K29" s="69"/>
      <c r="L29" s="171"/>
      <c r="M29" s="171"/>
      <c r="N29" s="171"/>
      <c r="O29" s="171"/>
      <c r="P29" s="171"/>
      <c r="Q29" s="161"/>
      <c r="S29" s="14" t="s">
        <v>43</v>
      </c>
      <c r="T29" s="14" t="s">
        <v>44</v>
      </c>
      <c r="U29" s="25">
        <v>23900</v>
      </c>
    </row>
    <row r="30" spans="1:21" ht="15" customHeight="1">
      <c r="A30" s="2"/>
      <c r="B30" s="65" t="s">
        <v>229</v>
      </c>
      <c r="C30" s="67" t="s">
        <v>104</v>
      </c>
      <c r="D30" s="65">
        <v>22.4</v>
      </c>
      <c r="E30" s="67">
        <v>20.9</v>
      </c>
      <c r="F30" s="2"/>
      <c r="G30" s="172" t="s">
        <v>48</v>
      </c>
      <c r="H30" s="173"/>
      <c r="I30" s="174"/>
      <c r="J30" s="53" t="s">
        <v>228</v>
      </c>
      <c r="K30" s="52">
        <v>98300</v>
      </c>
      <c r="L30" s="66">
        <v>1</v>
      </c>
      <c r="M30" s="66">
        <v>10</v>
      </c>
      <c r="N30" s="66">
        <v>10</v>
      </c>
      <c r="O30" s="66">
        <v>300</v>
      </c>
      <c r="P30" s="66">
        <v>1.5</v>
      </c>
      <c r="Q30" s="66">
        <v>1.5</v>
      </c>
    </row>
    <row r="31" spans="1:21" ht="15" customHeight="1">
      <c r="A31" s="2"/>
      <c r="B31" s="65" t="s">
        <v>54</v>
      </c>
      <c r="C31" s="67" t="s">
        <v>104</v>
      </c>
      <c r="D31" s="65">
        <v>29.5</v>
      </c>
      <c r="E31" s="67">
        <v>29.3</v>
      </c>
      <c r="F31" s="2"/>
      <c r="G31" s="175" t="s">
        <v>230</v>
      </c>
      <c r="H31" s="176"/>
      <c r="I31" s="177"/>
      <c r="J31" s="51" t="s">
        <v>49</v>
      </c>
      <c r="K31" s="50">
        <v>94600</v>
      </c>
      <c r="L31" s="65">
        <v>1</v>
      </c>
      <c r="M31" s="65">
        <v>10</v>
      </c>
      <c r="N31" s="65">
        <v>10</v>
      </c>
      <c r="O31" s="65">
        <v>300</v>
      </c>
      <c r="P31" s="65">
        <v>1.5</v>
      </c>
      <c r="Q31" s="65">
        <v>1.5</v>
      </c>
    </row>
    <row r="32" spans="1:21" ht="15" customHeight="1">
      <c r="A32" s="2"/>
      <c r="B32" s="49" t="s">
        <v>232</v>
      </c>
      <c r="C32" s="49" t="s">
        <v>233</v>
      </c>
      <c r="D32" s="48">
        <v>9</v>
      </c>
      <c r="E32" s="47">
        <v>9</v>
      </c>
      <c r="F32" s="2"/>
      <c r="G32" s="175" t="s">
        <v>231</v>
      </c>
      <c r="H32" s="176"/>
      <c r="I32" s="177"/>
      <c r="J32" s="51" t="s">
        <v>51</v>
      </c>
      <c r="K32" s="50">
        <v>94600</v>
      </c>
      <c r="L32" s="65">
        <v>1</v>
      </c>
      <c r="M32" s="65">
        <v>10</v>
      </c>
      <c r="N32" s="65">
        <v>10</v>
      </c>
      <c r="O32" s="65">
        <v>300</v>
      </c>
      <c r="P32" s="65">
        <v>1.5</v>
      </c>
      <c r="Q32" s="65">
        <v>1.5</v>
      </c>
    </row>
    <row r="33" spans="1:17" ht="15" customHeight="1">
      <c r="A33" s="2"/>
      <c r="B33" s="49" t="s">
        <v>235</v>
      </c>
      <c r="C33" s="49" t="s">
        <v>236</v>
      </c>
      <c r="D33" s="47">
        <v>18.8</v>
      </c>
      <c r="E33" s="47"/>
      <c r="F33" s="2"/>
      <c r="G33" s="175" t="s">
        <v>234</v>
      </c>
      <c r="H33" s="176"/>
      <c r="I33" s="177"/>
      <c r="J33" s="51" t="s">
        <v>229</v>
      </c>
      <c r="K33" s="50">
        <v>96100</v>
      </c>
      <c r="L33" s="65">
        <v>1</v>
      </c>
      <c r="M33" s="65">
        <v>10</v>
      </c>
      <c r="N33" s="65">
        <v>10</v>
      </c>
      <c r="O33" s="65">
        <v>300</v>
      </c>
      <c r="P33" s="65">
        <v>1.5</v>
      </c>
      <c r="Q33" s="65">
        <v>1.5</v>
      </c>
    </row>
    <row r="34" spans="1:17" ht="15" customHeight="1">
      <c r="A34" s="4"/>
      <c r="B34" s="58"/>
      <c r="C34" s="58"/>
      <c r="D34" s="58"/>
      <c r="E34" s="58"/>
      <c r="F34" s="4"/>
      <c r="G34" s="175" t="s">
        <v>53</v>
      </c>
      <c r="H34" s="176"/>
      <c r="I34" s="177"/>
      <c r="J34" s="51" t="s">
        <v>53</v>
      </c>
      <c r="K34" s="50">
        <v>101000</v>
      </c>
      <c r="L34" s="65">
        <v>1</v>
      </c>
      <c r="M34" s="65">
        <v>10</v>
      </c>
      <c r="N34" s="65">
        <v>10</v>
      </c>
      <c r="O34" s="65">
        <v>300</v>
      </c>
      <c r="P34" s="65">
        <v>1.5</v>
      </c>
      <c r="Q34" s="65">
        <v>1.5</v>
      </c>
    </row>
    <row r="35" spans="1:17" ht="15" customHeight="1">
      <c r="A35" s="4"/>
      <c r="B35" s="58"/>
      <c r="C35" s="58"/>
      <c r="D35" s="58"/>
      <c r="E35" s="58"/>
      <c r="F35" s="4"/>
      <c r="G35" s="167" t="s">
        <v>237</v>
      </c>
      <c r="H35" s="168"/>
      <c r="I35" s="169"/>
      <c r="J35" s="22" t="s">
        <v>119</v>
      </c>
      <c r="K35" s="23">
        <v>107000</v>
      </c>
      <c r="L35" s="41">
        <v>1</v>
      </c>
      <c r="M35" s="41">
        <v>10</v>
      </c>
      <c r="N35" s="41">
        <v>10</v>
      </c>
      <c r="O35" s="41">
        <v>300</v>
      </c>
      <c r="P35" s="9">
        <v>1.5</v>
      </c>
      <c r="Q35" s="9">
        <v>1.5</v>
      </c>
    </row>
    <row r="36" spans="1:17" ht="15" customHeight="1">
      <c r="A36" s="4"/>
      <c r="B36" s="4"/>
      <c r="C36" s="4"/>
      <c r="D36" s="4"/>
      <c r="E36" s="4"/>
      <c r="F36" s="4"/>
      <c r="G36" s="167" t="s">
        <v>238</v>
      </c>
      <c r="H36" s="168"/>
      <c r="I36" s="169"/>
      <c r="J36" s="22" t="s">
        <v>119</v>
      </c>
      <c r="K36" s="23">
        <v>97500</v>
      </c>
      <c r="L36" s="41">
        <v>1</v>
      </c>
      <c r="M36" s="41">
        <v>10</v>
      </c>
      <c r="N36" s="41">
        <v>10</v>
      </c>
      <c r="O36" s="41">
        <v>300</v>
      </c>
      <c r="P36" s="9">
        <v>1.5</v>
      </c>
      <c r="Q36" s="9">
        <v>1.5</v>
      </c>
    </row>
    <row r="37" spans="1:17" ht="15" customHeight="1">
      <c r="A37" s="4"/>
      <c r="B37" s="4"/>
      <c r="C37" s="4"/>
      <c r="D37" s="4"/>
      <c r="E37" s="4"/>
      <c r="F37" s="4"/>
      <c r="G37" s="167" t="s">
        <v>239</v>
      </c>
      <c r="H37" s="168"/>
      <c r="I37" s="169"/>
      <c r="J37" s="22" t="s">
        <v>119</v>
      </c>
      <c r="K37" s="23">
        <v>97500</v>
      </c>
      <c r="L37" s="41">
        <v>1</v>
      </c>
      <c r="M37" s="41">
        <v>10</v>
      </c>
      <c r="N37" s="41">
        <v>10</v>
      </c>
      <c r="O37" s="41">
        <v>300</v>
      </c>
      <c r="P37" s="9">
        <v>1.5</v>
      </c>
      <c r="Q37" s="9">
        <v>1.5</v>
      </c>
    </row>
    <row r="38" spans="1:17" ht="15" customHeight="1">
      <c r="A38" s="4"/>
      <c r="B38" s="4"/>
      <c r="C38" s="4"/>
      <c r="D38" s="4"/>
      <c r="E38" s="4"/>
      <c r="F38" s="4"/>
      <c r="G38" s="158" t="s">
        <v>54</v>
      </c>
      <c r="H38" s="159"/>
      <c r="I38" s="22" t="s">
        <v>240</v>
      </c>
      <c r="J38" s="22" t="s">
        <v>54</v>
      </c>
      <c r="K38" s="23">
        <v>107000</v>
      </c>
      <c r="L38" s="41">
        <v>1</v>
      </c>
      <c r="M38" s="41">
        <v>10</v>
      </c>
      <c r="N38" s="41">
        <v>10</v>
      </c>
      <c r="O38" s="41">
        <v>300</v>
      </c>
      <c r="P38" s="9">
        <v>1.5</v>
      </c>
      <c r="Q38" s="9">
        <v>1.5</v>
      </c>
    </row>
    <row r="39" spans="1:17" ht="15" customHeight="1">
      <c r="A39" s="4"/>
      <c r="B39" s="4"/>
      <c r="C39" s="4"/>
      <c r="D39" s="4"/>
      <c r="E39" s="4"/>
      <c r="F39" s="4"/>
      <c r="G39" s="165"/>
      <c r="H39" s="166"/>
      <c r="I39" s="22" t="s">
        <v>241</v>
      </c>
      <c r="J39" s="28" t="s">
        <v>119</v>
      </c>
      <c r="K39" s="29">
        <v>107000</v>
      </c>
      <c r="L39" s="41">
        <v>1</v>
      </c>
      <c r="M39" s="41">
        <v>1</v>
      </c>
      <c r="N39" s="41">
        <v>5</v>
      </c>
      <c r="O39" s="41">
        <v>5</v>
      </c>
      <c r="P39" s="30">
        <v>0.1</v>
      </c>
      <c r="Q39" s="30">
        <v>0.1</v>
      </c>
    </row>
    <row r="40" spans="1:17" ht="15" customHeight="1">
      <c r="A40" s="4"/>
      <c r="B40" s="4"/>
      <c r="C40" s="4"/>
      <c r="D40" s="4"/>
      <c r="E40" s="4"/>
      <c r="F40" s="4"/>
      <c r="G40" s="167" t="s">
        <v>242</v>
      </c>
      <c r="H40" s="168"/>
      <c r="I40" s="169"/>
      <c r="J40" s="22" t="s">
        <v>119</v>
      </c>
      <c r="K40" s="23">
        <v>80700</v>
      </c>
      <c r="L40" s="41">
        <v>1</v>
      </c>
      <c r="M40" s="41">
        <v>10</v>
      </c>
      <c r="N40" s="41">
        <v>10</v>
      </c>
      <c r="O40" s="41">
        <v>300</v>
      </c>
      <c r="P40" s="9">
        <v>1.5</v>
      </c>
      <c r="Q40" s="9">
        <v>1.5</v>
      </c>
    </row>
    <row r="41" spans="1:17" ht="15" customHeight="1">
      <c r="A41" s="4"/>
      <c r="B41" s="4"/>
      <c r="C41" s="4"/>
      <c r="D41" s="4"/>
      <c r="E41" s="4"/>
      <c r="F41" s="4"/>
      <c r="G41" s="167" t="s">
        <v>243</v>
      </c>
      <c r="H41" s="168"/>
      <c r="I41" s="168"/>
      <c r="J41" s="18"/>
      <c r="K41" s="19"/>
      <c r="L41" s="171"/>
      <c r="M41" s="171"/>
      <c r="N41" s="171"/>
      <c r="O41" s="171"/>
      <c r="P41" s="185"/>
      <c r="Q41" s="186"/>
    </row>
    <row r="42" spans="1:17" ht="15" customHeight="1">
      <c r="A42" s="4"/>
      <c r="B42" s="4"/>
      <c r="C42" s="4"/>
      <c r="D42" s="4"/>
      <c r="E42" s="4"/>
      <c r="F42" s="4"/>
      <c r="G42" s="158" t="s">
        <v>244</v>
      </c>
      <c r="H42" s="159"/>
      <c r="I42" s="22" t="s">
        <v>245</v>
      </c>
      <c r="J42" s="22" t="s">
        <v>119</v>
      </c>
      <c r="K42" s="23">
        <v>44400</v>
      </c>
      <c r="L42" s="41">
        <v>1</v>
      </c>
      <c r="M42" s="41">
        <v>1</v>
      </c>
      <c r="N42" s="41">
        <v>5</v>
      </c>
      <c r="O42" s="41">
        <v>5</v>
      </c>
      <c r="P42" s="9">
        <v>0.1</v>
      </c>
      <c r="Q42" s="9">
        <v>0.1</v>
      </c>
    </row>
    <row r="43" spans="1:17" ht="15" customHeight="1">
      <c r="A43" s="4"/>
      <c r="B43" s="4"/>
      <c r="C43" s="4"/>
      <c r="D43" s="4"/>
      <c r="E43" s="4"/>
      <c r="F43" s="4"/>
      <c r="G43" s="163"/>
      <c r="H43" s="164"/>
      <c r="I43" s="22" t="s">
        <v>246</v>
      </c>
      <c r="J43" s="22" t="s">
        <v>57</v>
      </c>
      <c r="K43" s="23">
        <v>44400</v>
      </c>
      <c r="L43" s="41">
        <v>1</v>
      </c>
      <c r="M43" s="41">
        <v>1</v>
      </c>
      <c r="N43" s="41">
        <v>5</v>
      </c>
      <c r="O43" s="41">
        <v>5</v>
      </c>
      <c r="P43" s="9">
        <v>0.1</v>
      </c>
      <c r="Q43" s="9">
        <v>0.1</v>
      </c>
    </row>
    <row r="44" spans="1:17" ht="15" customHeight="1">
      <c r="A44" s="4"/>
      <c r="B44" s="4"/>
      <c r="C44" s="4"/>
      <c r="D44" s="4"/>
      <c r="E44" s="4"/>
      <c r="F44" s="4"/>
      <c r="G44" s="163"/>
      <c r="H44" s="164"/>
      <c r="I44" s="22" t="s">
        <v>247</v>
      </c>
      <c r="J44" s="22" t="s">
        <v>58</v>
      </c>
      <c r="K44" s="23">
        <v>260000</v>
      </c>
      <c r="L44" s="41">
        <v>30</v>
      </c>
      <c r="M44" s="41">
        <v>1</v>
      </c>
      <c r="N44" s="41">
        <v>5</v>
      </c>
      <c r="O44" s="41">
        <v>5</v>
      </c>
      <c r="P44" s="9">
        <v>0.1</v>
      </c>
      <c r="Q44" s="9">
        <v>0.1</v>
      </c>
    </row>
    <row r="45" spans="1:17" ht="15" customHeight="1">
      <c r="A45" s="4"/>
      <c r="B45" s="4"/>
      <c r="C45" s="4"/>
      <c r="D45" s="4"/>
      <c r="E45" s="4"/>
      <c r="F45" s="4"/>
      <c r="G45" s="165"/>
      <c r="H45" s="166"/>
      <c r="I45" s="22" t="s">
        <v>248</v>
      </c>
      <c r="J45" s="22" t="s">
        <v>59</v>
      </c>
      <c r="K45" s="23">
        <v>182000</v>
      </c>
      <c r="L45" s="41">
        <v>30</v>
      </c>
      <c r="M45" s="41">
        <v>1</v>
      </c>
      <c r="N45" s="41">
        <v>5</v>
      </c>
      <c r="O45" s="41">
        <v>5</v>
      </c>
      <c r="P45" s="9">
        <v>0.1</v>
      </c>
      <c r="Q45" s="9">
        <v>0.1</v>
      </c>
    </row>
    <row r="46" spans="1:17" ht="15" customHeight="1">
      <c r="A46" s="4"/>
      <c r="B46" s="4"/>
      <c r="C46" s="4"/>
      <c r="D46" s="4"/>
      <c r="E46" s="4"/>
      <c r="F46" s="4"/>
      <c r="G46" s="167" t="s">
        <v>249</v>
      </c>
      <c r="H46" s="168"/>
      <c r="I46" s="169"/>
      <c r="J46" s="22" t="s">
        <v>373</v>
      </c>
      <c r="K46" s="23">
        <v>56100</v>
      </c>
      <c r="L46" s="41">
        <v>30</v>
      </c>
      <c r="M46" s="41">
        <v>1</v>
      </c>
      <c r="N46" s="41">
        <v>5</v>
      </c>
      <c r="O46" s="41">
        <v>5</v>
      </c>
      <c r="P46" s="9">
        <v>0.1</v>
      </c>
      <c r="Q46" s="9">
        <v>0.1</v>
      </c>
    </row>
    <row r="47" spans="1:17" ht="15" customHeight="1">
      <c r="A47" s="4"/>
      <c r="B47" s="4"/>
      <c r="C47" s="4"/>
      <c r="D47" s="4"/>
      <c r="E47" s="4"/>
      <c r="F47" s="4"/>
      <c r="G47" s="167" t="s">
        <v>250</v>
      </c>
      <c r="H47" s="168"/>
      <c r="I47" s="168"/>
      <c r="J47" s="18"/>
      <c r="K47" s="19"/>
      <c r="L47" s="171"/>
      <c r="M47" s="171"/>
      <c r="N47" s="171"/>
      <c r="O47" s="171"/>
      <c r="P47" s="185"/>
      <c r="Q47" s="186"/>
    </row>
    <row r="48" spans="1:17" ht="15" customHeight="1">
      <c r="A48" s="4"/>
      <c r="B48" s="4"/>
      <c r="C48" s="4"/>
      <c r="D48" s="4"/>
      <c r="E48" s="4"/>
      <c r="F48" s="4"/>
      <c r="G48" s="158" t="s">
        <v>251</v>
      </c>
      <c r="H48" s="160"/>
      <c r="I48" s="159"/>
      <c r="J48" s="26" t="s">
        <v>119</v>
      </c>
      <c r="K48" s="27">
        <v>91700</v>
      </c>
      <c r="L48" s="42">
        <v>30</v>
      </c>
      <c r="M48" s="42">
        <v>30</v>
      </c>
      <c r="N48" s="42">
        <v>300</v>
      </c>
      <c r="O48" s="42">
        <v>300</v>
      </c>
      <c r="P48" s="8">
        <v>4</v>
      </c>
      <c r="Q48" s="8">
        <v>4</v>
      </c>
    </row>
    <row r="49" spans="1:17" ht="15" customHeight="1">
      <c r="A49" s="4"/>
      <c r="B49" s="4"/>
      <c r="C49" s="4"/>
      <c r="D49" s="4"/>
      <c r="E49" s="4"/>
      <c r="F49" s="4"/>
      <c r="G49" s="167" t="s">
        <v>252</v>
      </c>
      <c r="H49" s="168"/>
      <c r="I49" s="169"/>
      <c r="J49" s="22" t="s">
        <v>119</v>
      </c>
      <c r="K49" s="23">
        <v>143000</v>
      </c>
      <c r="L49" s="41">
        <v>30</v>
      </c>
      <c r="M49" s="41">
        <v>30</v>
      </c>
      <c r="N49" s="41">
        <v>300</v>
      </c>
      <c r="O49" s="41">
        <v>300</v>
      </c>
      <c r="P49" s="9">
        <v>4</v>
      </c>
      <c r="Q49" s="9">
        <v>4</v>
      </c>
    </row>
    <row r="50" spans="1:17" ht="15" customHeight="1">
      <c r="A50" s="4"/>
      <c r="B50" s="4"/>
      <c r="C50" s="4"/>
      <c r="D50" s="4"/>
      <c r="E50" s="4"/>
      <c r="F50" s="4"/>
      <c r="G50" s="167" t="s">
        <v>253</v>
      </c>
      <c r="H50" s="168"/>
      <c r="I50" s="169"/>
      <c r="J50" s="22" t="s">
        <v>119</v>
      </c>
      <c r="K50" s="23">
        <v>73300</v>
      </c>
      <c r="L50" s="41">
        <v>30</v>
      </c>
      <c r="M50" s="41">
        <v>30</v>
      </c>
      <c r="N50" s="41">
        <v>300</v>
      </c>
      <c r="O50" s="41">
        <v>300</v>
      </c>
      <c r="P50" s="9">
        <v>4</v>
      </c>
      <c r="Q50" s="9">
        <v>4</v>
      </c>
    </row>
    <row r="51" spans="1:17" ht="15" customHeight="1">
      <c r="A51" s="4"/>
      <c r="B51" s="4"/>
      <c r="C51" s="4"/>
      <c r="D51" s="4"/>
      <c r="E51" s="4"/>
      <c r="F51" s="4"/>
      <c r="G51" s="167" t="s">
        <v>254</v>
      </c>
      <c r="H51" s="168"/>
      <c r="I51" s="168"/>
      <c r="J51" s="22" t="s">
        <v>255</v>
      </c>
      <c r="K51" s="23">
        <v>106000</v>
      </c>
      <c r="L51" s="41">
        <v>1</v>
      </c>
      <c r="M51" s="41">
        <v>2</v>
      </c>
      <c r="N51" s="41">
        <v>10</v>
      </c>
      <c r="O51" s="41">
        <v>300</v>
      </c>
      <c r="P51" s="9">
        <v>1.5</v>
      </c>
      <c r="Q51" s="9">
        <v>1.4</v>
      </c>
    </row>
    <row r="52" spans="1:17" ht="15" customHeight="1">
      <c r="A52" s="4"/>
      <c r="B52" s="4"/>
      <c r="C52" s="4"/>
      <c r="D52" s="4"/>
      <c r="E52" s="4"/>
      <c r="F52" s="4"/>
      <c r="G52" s="167" t="s">
        <v>256</v>
      </c>
      <c r="H52" s="168"/>
      <c r="I52" s="168"/>
      <c r="J52" s="18"/>
      <c r="K52" s="19"/>
      <c r="L52" s="161"/>
      <c r="M52" s="162"/>
      <c r="N52" s="162"/>
      <c r="O52" s="162"/>
      <c r="P52" s="170"/>
      <c r="Q52" s="170"/>
    </row>
    <row r="53" spans="1:17" ht="15" customHeight="1">
      <c r="A53" s="4"/>
      <c r="B53" s="4"/>
      <c r="C53" s="4"/>
      <c r="D53" s="4"/>
      <c r="E53" s="4"/>
      <c r="F53" s="4"/>
      <c r="G53" s="158" t="s">
        <v>257</v>
      </c>
      <c r="H53" s="159"/>
      <c r="I53" s="17" t="s">
        <v>258</v>
      </c>
      <c r="J53" s="22" t="s">
        <v>119</v>
      </c>
      <c r="K53" s="23">
        <v>112000</v>
      </c>
      <c r="L53" s="9">
        <v>30</v>
      </c>
      <c r="M53" s="9">
        <v>30</v>
      </c>
      <c r="N53" s="9">
        <v>300</v>
      </c>
      <c r="O53" s="9">
        <v>300</v>
      </c>
      <c r="P53" s="9">
        <v>4</v>
      </c>
      <c r="Q53" s="9">
        <v>4</v>
      </c>
    </row>
    <row r="54" spans="1:17" ht="15" customHeight="1">
      <c r="A54" s="4"/>
      <c r="B54" s="4"/>
      <c r="C54" s="4"/>
      <c r="D54" s="4"/>
      <c r="E54" s="4"/>
      <c r="F54" s="4"/>
      <c r="G54" s="163"/>
      <c r="H54" s="164"/>
      <c r="I54" s="26" t="s">
        <v>259</v>
      </c>
      <c r="J54" s="26" t="s">
        <v>119</v>
      </c>
      <c r="K54" s="27">
        <v>95300</v>
      </c>
      <c r="L54" s="8">
        <v>3</v>
      </c>
      <c r="M54" s="8">
        <v>3</v>
      </c>
      <c r="N54" s="8">
        <v>3</v>
      </c>
      <c r="O54" s="8">
        <v>3</v>
      </c>
      <c r="P54" s="8">
        <v>2</v>
      </c>
      <c r="Q54" s="8">
        <v>2</v>
      </c>
    </row>
    <row r="55" spans="1:17" ht="15" customHeight="1">
      <c r="A55" s="4"/>
      <c r="F55" s="4"/>
      <c r="G55" s="163"/>
      <c r="H55" s="164"/>
      <c r="I55" s="22" t="s">
        <v>260</v>
      </c>
      <c r="J55" s="22" t="s">
        <v>119</v>
      </c>
      <c r="K55" s="23">
        <v>100000</v>
      </c>
      <c r="L55" s="9">
        <v>3</v>
      </c>
      <c r="M55" s="9">
        <v>30</v>
      </c>
      <c r="N55" s="9">
        <v>300</v>
      </c>
      <c r="O55" s="9">
        <v>300</v>
      </c>
      <c r="P55" s="9">
        <v>4</v>
      </c>
      <c r="Q55" s="9">
        <v>4</v>
      </c>
    </row>
    <row r="56" spans="1:17" ht="15" customHeight="1">
      <c r="G56" s="165"/>
      <c r="H56" s="166"/>
      <c r="I56" s="22" t="s">
        <v>61</v>
      </c>
      <c r="J56" s="22" t="s">
        <v>119</v>
      </c>
      <c r="K56" s="23">
        <v>112000</v>
      </c>
      <c r="L56" s="9">
        <v>3</v>
      </c>
      <c r="M56" s="9">
        <v>200</v>
      </c>
      <c r="N56" s="9">
        <v>200</v>
      </c>
      <c r="O56" s="9">
        <v>200</v>
      </c>
      <c r="P56" s="9">
        <v>4</v>
      </c>
      <c r="Q56" s="9">
        <v>1</v>
      </c>
    </row>
    <row r="57" spans="1:17" ht="15" customHeight="1">
      <c r="G57" s="158" t="s">
        <v>261</v>
      </c>
      <c r="H57" s="159"/>
      <c r="I57" s="22" t="s">
        <v>262</v>
      </c>
      <c r="J57" s="22" t="s">
        <v>119</v>
      </c>
      <c r="K57" s="23">
        <v>70800</v>
      </c>
      <c r="L57" s="9">
        <v>1</v>
      </c>
      <c r="M57" s="9">
        <v>3</v>
      </c>
      <c r="N57" s="9">
        <v>10</v>
      </c>
      <c r="O57" s="9">
        <v>10</v>
      </c>
      <c r="P57" s="9">
        <v>0.6</v>
      </c>
      <c r="Q57" s="9">
        <v>0.6</v>
      </c>
    </row>
    <row r="58" spans="1:17" ht="15" customHeight="1">
      <c r="G58" s="163"/>
      <c r="H58" s="164"/>
      <c r="I58" s="22" t="s">
        <v>263</v>
      </c>
      <c r="J58" s="22" t="s">
        <v>119</v>
      </c>
      <c r="K58" s="23">
        <v>70800</v>
      </c>
      <c r="L58" s="9">
        <v>1</v>
      </c>
      <c r="M58" s="9">
        <v>3</v>
      </c>
      <c r="N58" s="9">
        <v>10</v>
      </c>
      <c r="O58" s="9">
        <v>10</v>
      </c>
      <c r="P58" s="9">
        <v>0.6</v>
      </c>
      <c r="Q58" s="9">
        <v>0.6</v>
      </c>
    </row>
    <row r="59" spans="1:17" ht="15" customHeight="1">
      <c r="G59" s="165"/>
      <c r="H59" s="166"/>
      <c r="I59" s="22" t="s">
        <v>264</v>
      </c>
      <c r="J59" s="22" t="s">
        <v>119</v>
      </c>
      <c r="K59" s="23">
        <v>79600</v>
      </c>
      <c r="L59" s="9">
        <v>1</v>
      </c>
      <c r="M59" s="9">
        <v>3</v>
      </c>
      <c r="N59" s="9">
        <v>10</v>
      </c>
      <c r="O59" s="9">
        <v>10</v>
      </c>
      <c r="P59" s="9">
        <v>0.6</v>
      </c>
      <c r="Q59" s="9">
        <v>0.6</v>
      </c>
    </row>
    <row r="60" spans="1:17" ht="15" customHeight="1">
      <c r="G60" s="158" t="s">
        <v>265</v>
      </c>
      <c r="H60" s="159"/>
      <c r="I60" s="22" t="s">
        <v>266</v>
      </c>
      <c r="J60" s="22" t="s">
        <v>119</v>
      </c>
      <c r="K60" s="23">
        <v>54600</v>
      </c>
      <c r="L60" s="9">
        <v>30</v>
      </c>
      <c r="M60" s="9">
        <v>1</v>
      </c>
      <c r="N60" s="9">
        <v>5</v>
      </c>
      <c r="O60" s="9">
        <v>5</v>
      </c>
      <c r="P60" s="9">
        <v>0.1</v>
      </c>
      <c r="Q60" s="9">
        <v>0.1</v>
      </c>
    </row>
    <row r="61" spans="1:17" ht="15" customHeight="1">
      <c r="G61" s="163"/>
      <c r="H61" s="164"/>
      <c r="I61" s="22" t="s">
        <v>267</v>
      </c>
      <c r="J61" s="22" t="s">
        <v>119</v>
      </c>
      <c r="K61" s="23">
        <v>54600</v>
      </c>
      <c r="L61" s="9">
        <v>1</v>
      </c>
      <c r="M61" s="9">
        <v>1</v>
      </c>
      <c r="N61" s="9">
        <v>5</v>
      </c>
      <c r="O61" s="9">
        <v>5</v>
      </c>
      <c r="P61" s="9">
        <v>0.1</v>
      </c>
      <c r="Q61" s="9">
        <v>0.1</v>
      </c>
    </row>
    <row r="62" spans="1:17" ht="15" customHeight="1">
      <c r="G62" s="165"/>
      <c r="H62" s="166"/>
      <c r="I62" s="22" t="s">
        <v>268</v>
      </c>
      <c r="J62" s="22" t="s">
        <v>119</v>
      </c>
      <c r="K62" s="23">
        <v>54600</v>
      </c>
      <c r="L62" s="9">
        <v>1</v>
      </c>
      <c r="M62" s="9">
        <v>1</v>
      </c>
      <c r="N62" s="9">
        <v>5</v>
      </c>
      <c r="O62" s="9">
        <v>5</v>
      </c>
      <c r="P62" s="9">
        <v>0.1</v>
      </c>
      <c r="Q62" s="9">
        <v>0.1</v>
      </c>
    </row>
    <row r="63" spans="1:17" ht="15" customHeight="1">
      <c r="G63" s="158" t="s">
        <v>269</v>
      </c>
      <c r="H63" s="159"/>
      <c r="I63" s="26" t="s">
        <v>270</v>
      </c>
      <c r="J63" s="26" t="s">
        <v>119</v>
      </c>
      <c r="K63" s="27">
        <v>100000</v>
      </c>
      <c r="L63" s="8">
        <v>30</v>
      </c>
      <c r="M63" s="8">
        <v>30</v>
      </c>
      <c r="N63" s="8">
        <v>300</v>
      </c>
      <c r="O63" s="8">
        <v>300</v>
      </c>
      <c r="P63" s="8">
        <v>4</v>
      </c>
      <c r="Q63" s="8">
        <v>4</v>
      </c>
    </row>
    <row r="64" spans="1:17" ht="58.5" customHeight="1">
      <c r="G64" s="167" t="s">
        <v>271</v>
      </c>
      <c r="H64" s="168"/>
      <c r="I64" s="168"/>
      <c r="J64" s="168"/>
      <c r="K64" s="168"/>
      <c r="L64" s="168"/>
      <c r="M64" s="168"/>
      <c r="N64" s="168"/>
      <c r="O64" s="168"/>
      <c r="P64" s="168"/>
      <c r="Q64" s="169"/>
    </row>
    <row r="65" spans="7:17" ht="17.25" customHeight="1">
      <c r="G65" s="31"/>
      <c r="H65" s="31"/>
      <c r="I65" s="31"/>
      <c r="J65" s="32" t="s">
        <v>272</v>
      </c>
      <c r="K65" s="32" t="e">
        <f>고정실습3!#REF!*1000</f>
        <v>#REF!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</row>
    <row r="66" spans="7:17"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7:17"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7:17"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</row>
    <row r="69" spans="7:17"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</row>
    <row r="70" spans="7:17"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</row>
    <row r="71" spans="7:17"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7:17"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</row>
    <row r="73" spans="7:17"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</row>
    <row r="74" spans="7:17"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7:17"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</row>
    <row r="76" spans="7:17"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</row>
    <row r="77" spans="7:17"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</row>
    <row r="78" spans="7:17"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7:17"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7:17"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7:17"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7:17"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</row>
    <row r="83" spans="7:17"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7:17"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7:17"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7:17"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</row>
    <row r="87" spans="7:17"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</row>
    <row r="88" spans="7:17"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</row>
    <row r="89" spans="7:17"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</row>
    <row r="90" spans="7:17"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</row>
    <row r="91" spans="7:17"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</row>
    <row r="92" spans="7:17"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</row>
    <row r="93" spans="7:17"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7:17"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7:17"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7:17"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</row>
    <row r="97" spans="7:17"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</row>
    <row r="98" spans="7:17"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</row>
    <row r="99" spans="7:17"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7:17"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7:17"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7:17"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7:17"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</row>
    <row r="104" spans="7:17"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</row>
    <row r="105" spans="7:17"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</row>
    <row r="106" spans="7:17"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</row>
    <row r="107" spans="7:17"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</row>
    <row r="108" spans="7:17"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</row>
    <row r="109" spans="7:17"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</row>
    <row r="110" spans="7:17"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</row>
    <row r="111" spans="7:17"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</row>
    <row r="112" spans="7:17"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</row>
    <row r="113" spans="7:17"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</row>
    <row r="114" spans="7:17"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</row>
    <row r="115" spans="7:17"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</row>
    <row r="116" spans="7:17"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</row>
    <row r="117" spans="7:17"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</row>
    <row r="118" spans="7:17"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</row>
    <row r="119" spans="7:17"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</row>
    <row r="120" spans="7:17"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</row>
    <row r="121" spans="7:17"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</row>
    <row r="122" spans="7:17"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</row>
    <row r="123" spans="7:17"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</row>
    <row r="124" spans="7:17"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</row>
    <row r="125" spans="7:17"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</row>
    <row r="126" spans="7:17"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</row>
    <row r="127" spans="7:17"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</row>
    <row r="128" spans="7:17"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</row>
    <row r="129" spans="7:17"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</row>
    <row r="130" spans="7:17"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</row>
    <row r="131" spans="7:17"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</row>
    <row r="132" spans="7:17"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</row>
    <row r="133" spans="7:17"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</row>
    <row r="134" spans="7:17"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</row>
    <row r="135" spans="7:17"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</row>
    <row r="136" spans="7:17"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</row>
    <row r="137" spans="7:17"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</row>
    <row r="138" spans="7:17"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</row>
    <row r="139" spans="7:17"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</row>
    <row r="140" spans="7:17"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</row>
    <row r="141" spans="7:17"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</row>
    <row r="142" spans="7:17"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</row>
    <row r="143" spans="7:17"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</row>
    <row r="144" spans="7:17"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</row>
    <row r="145" spans="7:17"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</row>
    <row r="146" spans="7:17"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</row>
    <row r="147" spans="7:17"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</row>
    <row r="148" spans="7:17"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</row>
    <row r="149" spans="7:17"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</row>
    <row r="150" spans="7:17"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</row>
    <row r="151" spans="7:17"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</row>
    <row r="152" spans="7:17"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</row>
    <row r="153" spans="7:17"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</row>
    <row r="154" spans="7:17"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</row>
    <row r="155" spans="7:17"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</row>
    <row r="156" spans="7:17"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</row>
    <row r="157" spans="7:17"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</row>
    <row r="158" spans="7:17"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</row>
    <row r="159" spans="7:17"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</row>
    <row r="160" spans="7:17"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</row>
    <row r="161" spans="7:17"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</row>
    <row r="162" spans="7:17"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</row>
    <row r="163" spans="7:17"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</row>
    <row r="164" spans="7:17"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</row>
    <row r="165" spans="7:17"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</row>
    <row r="166" spans="7:17"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</row>
    <row r="167" spans="7:17"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</row>
    <row r="168" spans="7:17"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</row>
    <row r="169" spans="7:17"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</row>
    <row r="170" spans="7:17"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</row>
    <row r="171" spans="7:17"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</row>
    <row r="172" spans="7:17"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</row>
    <row r="173" spans="7:17"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</row>
    <row r="174" spans="7:17"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</row>
    <row r="175" spans="7:17"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</row>
    <row r="176" spans="7:17"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</row>
    <row r="177" spans="7:17"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</row>
    <row r="178" spans="7:17"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</row>
    <row r="179" spans="7:17"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</row>
    <row r="180" spans="7:17"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</row>
    <row r="181" spans="7:17"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</row>
    <row r="182" spans="7:17"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7:17"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</row>
    <row r="184" spans="7:17"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</row>
    <row r="185" spans="7:17"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</row>
    <row r="186" spans="7:17"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</row>
    <row r="187" spans="7:17"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</row>
    <row r="188" spans="7:17"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</row>
    <row r="189" spans="7:17"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</row>
    <row r="190" spans="7:17"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</row>
    <row r="191" spans="7:17"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</row>
    <row r="192" spans="7:17"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</row>
    <row r="193" spans="7:17"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</row>
    <row r="194" spans="7:17"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</row>
    <row r="195" spans="7:17"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</row>
    <row r="196" spans="7:17"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</row>
    <row r="197" spans="7:17"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</row>
    <row r="198" spans="7:17"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</row>
    <row r="199" spans="7:17"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</row>
    <row r="200" spans="7:17"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</row>
    <row r="201" spans="7:17"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</row>
    <row r="202" spans="7:17"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</row>
    <row r="203" spans="7:17"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</row>
    <row r="204" spans="7:17"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</row>
    <row r="205" spans="7:17"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</row>
    <row r="206" spans="7:17"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</row>
    <row r="207" spans="7:17"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</row>
    <row r="208" spans="7:17"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</row>
    <row r="209" spans="7:17"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</row>
    <row r="210" spans="7:17"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</row>
    <row r="211" spans="7:17"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</row>
    <row r="212" spans="7:17"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</row>
    <row r="213" spans="7:17"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</row>
  </sheetData>
  <mergeCells count="104">
    <mergeCell ref="B2:E2"/>
    <mergeCell ref="G2:Q2"/>
    <mergeCell ref="B4:B5"/>
    <mergeCell ref="C4:C5"/>
    <mergeCell ref="D4:D5"/>
    <mergeCell ref="E4:E5"/>
    <mergeCell ref="G4:I5"/>
    <mergeCell ref="AL6:AL7"/>
    <mergeCell ref="G7:I7"/>
    <mergeCell ref="AG4:AG7"/>
    <mergeCell ref="AJ4:AK4"/>
    <mergeCell ref="J4:J5"/>
    <mergeCell ref="K4:K5"/>
    <mergeCell ref="L4:O4"/>
    <mergeCell ref="W4:W5"/>
    <mergeCell ref="X4:Z4"/>
    <mergeCell ref="AB4:AB5"/>
    <mergeCell ref="AL4:AM4"/>
    <mergeCell ref="AJ5:AK5"/>
    <mergeCell ref="AL5:AM5"/>
    <mergeCell ref="AM6:AM7"/>
    <mergeCell ref="T4:T5"/>
    <mergeCell ref="U4:U5"/>
    <mergeCell ref="W2:Z2"/>
    <mergeCell ref="AB2:AE2"/>
    <mergeCell ref="G6:I6"/>
    <mergeCell ref="L6:O6"/>
    <mergeCell ref="P6:Q6"/>
    <mergeCell ref="P4:Q4"/>
    <mergeCell ref="S4:S5"/>
    <mergeCell ref="AH10:AH11"/>
    <mergeCell ref="AI10:AI11"/>
    <mergeCell ref="S2:U2"/>
    <mergeCell ref="P47:Q47"/>
    <mergeCell ref="P41:Q41"/>
    <mergeCell ref="G42:H45"/>
    <mergeCell ref="G46:I46"/>
    <mergeCell ref="G47:I47"/>
    <mergeCell ref="L41:O41"/>
    <mergeCell ref="L47:O47"/>
    <mergeCell ref="G38:H39"/>
    <mergeCell ref="G40:I40"/>
    <mergeCell ref="G41:I41"/>
    <mergeCell ref="AR4:AR6"/>
    <mergeCell ref="AS4:AX4"/>
    <mergeCell ref="AW5:AW6"/>
    <mergeCell ref="G35:I35"/>
    <mergeCell ref="G36:I36"/>
    <mergeCell ref="G8:I8"/>
    <mergeCell ref="G9:I9"/>
    <mergeCell ref="AP13:AP14"/>
    <mergeCell ref="AJ10:AJ11"/>
    <mergeCell ref="AK10:AK11"/>
    <mergeCell ref="AL10:AL11"/>
    <mergeCell ref="AM10:AM11"/>
    <mergeCell ref="G16:I16"/>
    <mergeCell ref="G17:I17"/>
    <mergeCell ref="G18:I18"/>
    <mergeCell ref="G19:I19"/>
    <mergeCell ref="G33:I33"/>
    <mergeCell ref="G34:I34"/>
    <mergeCell ref="G20:I20"/>
    <mergeCell ref="G21:I21"/>
    <mergeCell ref="G24:I24"/>
    <mergeCell ref="G25:G28"/>
    <mergeCell ref="G37:I37"/>
    <mergeCell ref="P29:Q29"/>
    <mergeCell ref="G30:I30"/>
    <mergeCell ref="G31:I31"/>
    <mergeCell ref="G32:I32"/>
    <mergeCell ref="G29:I29"/>
    <mergeCell ref="L29:O29"/>
    <mergeCell ref="H11:I11"/>
    <mergeCell ref="H12:I12"/>
    <mergeCell ref="G10:G12"/>
    <mergeCell ref="H10:I10"/>
    <mergeCell ref="G22:I22"/>
    <mergeCell ref="G23:I23"/>
    <mergeCell ref="G13:I13"/>
    <mergeCell ref="G14:I14"/>
    <mergeCell ref="G15:I15"/>
    <mergeCell ref="H25:I25"/>
    <mergeCell ref="H26:I26"/>
    <mergeCell ref="H27:I27"/>
    <mergeCell ref="H28:I28"/>
    <mergeCell ref="G63:H63"/>
    <mergeCell ref="G48:I48"/>
    <mergeCell ref="L52:O52"/>
    <mergeCell ref="G55:H55"/>
    <mergeCell ref="G56:H56"/>
    <mergeCell ref="G53:H53"/>
    <mergeCell ref="G54:H54"/>
    <mergeCell ref="G64:Q64"/>
    <mergeCell ref="P52:Q52"/>
    <mergeCell ref="G51:I51"/>
    <mergeCell ref="G52:I52"/>
    <mergeCell ref="G59:H59"/>
    <mergeCell ref="G60:H60"/>
    <mergeCell ref="G62:H62"/>
    <mergeCell ref="G58:H58"/>
    <mergeCell ref="G49:I49"/>
    <mergeCell ref="G50:I50"/>
    <mergeCell ref="G57:H57"/>
    <mergeCell ref="G61:H61"/>
  </mergeCells>
  <phoneticPr fontId="4" type="noConversion"/>
  <pageMargins left="0.75" right="0.75" top="0.98" bottom="0.98" header="0.51" footer="0.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INTRO</vt:lpstr>
      <vt:lpstr>고정실습1</vt:lpstr>
      <vt:lpstr>고정실습2</vt:lpstr>
      <vt:lpstr>고정실습3</vt:lpstr>
      <vt:lpstr>이동실습1</vt:lpstr>
      <vt:lpstr>Parameter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NB-100</dc:creator>
  <cp:lastModifiedBy>NB-164</cp:lastModifiedBy>
  <dcterms:created xsi:type="dcterms:W3CDTF">2011-04-25T09:42:36Z</dcterms:created>
  <dcterms:modified xsi:type="dcterms:W3CDTF">2012-04-17T05:52:59Z</dcterms:modified>
</cp:coreProperties>
</file>