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5480" windowHeight="11640"/>
  </bookViews>
  <sheets>
    <sheet name="계산기준" sheetId="9" r:id="rId1"/>
    <sheet name="제외기준_투입물분석" sheetId="1" r:id="rId2"/>
    <sheet name="공정흐름도" sheetId="2" r:id="rId3"/>
    <sheet name="제조전단계" sheetId="3" r:id="rId4"/>
    <sheet name="제조단계" sheetId="4" r:id="rId5"/>
    <sheet name="제품수송" sheetId="5" r:id="rId6"/>
    <sheet name="폐기단계" sheetId="6" r:id="rId7"/>
    <sheet name="배출계수" sheetId="10" r:id="rId8"/>
    <sheet name="참고.에너지밀도" sheetId="8" r:id="rId9"/>
    <sheet name="참고.DB계출계수 계산법" sheetId="11" r:id="rId10"/>
  </sheets>
  <definedNames>
    <definedName name="_Order1" hidden="1">255</definedName>
    <definedName name="_Order2" hidden="1">0</definedName>
    <definedName name="Access_Button" hidden="1">"영공설비_gum_List"</definedName>
    <definedName name="AccessDatabase" hidden="1">"C:\My Documents\설비관리\영공설비.mdb"</definedName>
    <definedName name="간접DB명">배출계수!$C$3:$C$148</definedName>
    <definedName name="간접배출계수">배출계수!$C$3:$D$148</definedName>
    <definedName name="운송DB명">배출계수!#REF!</definedName>
    <definedName name="운송배출계수">배출계수!#REF!</definedName>
    <definedName name="직접DB명">배출계수!$H$3:$H$159</definedName>
    <definedName name="직접배출계수">배출계수!$H$3:$I$159</definedName>
    <definedName name="폐기DB명">배출계수!$M$3:$M$29</definedName>
    <definedName name="폐기배출계수">배출계수!$M$3:$N$29</definedName>
  </definedNames>
  <calcPr calcId="125725"/>
</workbook>
</file>

<file path=xl/calcChain.xml><?xml version="1.0" encoding="utf-8"?>
<calcChain xmlns="http://schemas.openxmlformats.org/spreadsheetml/2006/main">
  <c r="F14" i="11"/>
  <c r="F35" s="1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M32" i="6"/>
  <c r="M33"/>
  <c r="M31"/>
  <c r="M29"/>
  <c r="M30"/>
  <c r="M28"/>
  <c r="M26"/>
  <c r="M27"/>
  <c r="M25"/>
  <c r="M23"/>
  <c r="M24"/>
  <c r="M22"/>
  <c r="M21"/>
  <c r="M20"/>
  <c r="M19"/>
  <c r="M17"/>
  <c r="M18"/>
  <c r="M16"/>
  <c r="M14"/>
  <c r="M15"/>
  <c r="M13"/>
  <c r="M8"/>
  <c r="M9"/>
  <c r="M7"/>
  <c r="M5"/>
  <c r="M6"/>
  <c r="M4"/>
  <c r="G17" i="5"/>
  <c r="G16"/>
  <c r="T45" i="4"/>
  <c r="T40"/>
  <c r="T39"/>
  <c r="T38"/>
  <c r="T24"/>
  <c r="T22" i="3"/>
  <c r="S22"/>
  <c r="Q22"/>
  <c r="T20"/>
  <c r="S20"/>
  <c r="Q20"/>
  <c r="T16"/>
  <c r="S16"/>
  <c r="Q16"/>
  <c r="T15"/>
  <c r="T14"/>
  <c r="T9"/>
  <c r="T8"/>
  <c r="T7"/>
  <c r="T6"/>
  <c r="S15"/>
  <c r="S14"/>
  <c r="Q15"/>
  <c r="Q14"/>
  <c r="S9" l="1"/>
  <c r="Q9"/>
  <c r="S8"/>
  <c r="Q8"/>
  <c r="S7"/>
  <c r="Q7"/>
  <c r="S6"/>
  <c r="Q6"/>
  <c r="N10"/>
  <c r="V10" s="1"/>
  <c r="X10" s="1"/>
  <c r="N6"/>
  <c r="V6" s="1"/>
  <c r="X6" s="1"/>
  <c r="N20"/>
  <c r="N16" s="1"/>
  <c r="V16" s="1"/>
  <c r="X16" s="1"/>
  <c r="F14" i="1"/>
  <c r="F17" i="5"/>
  <c r="D17"/>
  <c r="F16"/>
  <c r="D16"/>
  <c r="S45" i="4"/>
  <c r="Q45"/>
  <c r="S40"/>
  <c r="Q40"/>
  <c r="R39"/>
  <c r="P39"/>
  <c r="S39"/>
  <c r="Q39"/>
  <c r="S38"/>
  <c r="Q38"/>
  <c r="S24"/>
  <c r="Q24"/>
  <c r="N25"/>
  <c r="N26"/>
  <c r="N27"/>
  <c r="N28"/>
  <c r="N29"/>
  <c r="N30"/>
  <c r="N31"/>
  <c r="N32"/>
  <c r="N33"/>
  <c r="N34"/>
  <c r="N37"/>
  <c r="N24"/>
  <c r="E39"/>
  <c r="E38"/>
  <c r="F37"/>
  <c r="F36"/>
  <c r="N36" s="1"/>
  <c r="F35"/>
  <c r="N35" s="1"/>
  <c r="F34"/>
  <c r="E19" i="1"/>
  <c r="F19" s="1"/>
  <c r="F20" s="1"/>
  <c r="D22"/>
  <c r="E20" s="1"/>
  <c r="F5"/>
  <c r="F6" s="1"/>
  <c r="F7" s="1"/>
  <c r="F8" s="1"/>
  <c r="F9" s="1"/>
  <c r="F10" s="1"/>
  <c r="F11" s="1"/>
  <c r="E6"/>
  <c r="E7"/>
  <c r="E9"/>
  <c r="E10"/>
  <c r="E11"/>
  <c r="E13"/>
  <c r="E14"/>
  <c r="E5"/>
  <c r="D15"/>
  <c r="E8" s="1"/>
  <c r="C25" i="9"/>
  <c r="C24"/>
  <c r="C9"/>
  <c r="C8"/>
  <c r="C10" s="1"/>
  <c r="F31" i="6"/>
  <c r="F25"/>
  <c r="F19"/>
  <c r="F7"/>
  <c r="B9" i="5"/>
  <c r="J4"/>
  <c r="B10" s="1"/>
  <c r="C4"/>
  <c r="C6" s="1"/>
  <c r="D4"/>
  <c r="D6" s="1"/>
  <c r="E4"/>
  <c r="E6" s="1"/>
  <c r="F4"/>
  <c r="F6" s="1"/>
  <c r="G4"/>
  <c r="G6" s="1"/>
  <c r="H4"/>
  <c r="I4"/>
  <c r="I6" s="1"/>
  <c r="B4"/>
  <c r="B6" s="1"/>
  <c r="C13" i="4"/>
  <c r="D4" s="1"/>
  <c r="E14"/>
  <c r="N14" i="3" l="1"/>
  <c r="V14" s="1"/>
  <c r="X14" s="1"/>
  <c r="V20"/>
  <c r="X20" s="1"/>
  <c r="N22"/>
  <c r="V22" s="1"/>
  <c r="X22" s="1"/>
  <c r="V8"/>
  <c r="X8" s="1"/>
  <c r="N13"/>
  <c r="N9"/>
  <c r="V9" s="1"/>
  <c r="X9" s="1"/>
  <c r="N15"/>
  <c r="V15" s="1"/>
  <c r="X15" s="1"/>
  <c r="N11"/>
  <c r="N7"/>
  <c r="V7" s="1"/>
  <c r="X7" s="1"/>
  <c r="X23" s="1"/>
  <c r="N21"/>
  <c r="N12"/>
  <c r="N8"/>
  <c r="V24" i="4"/>
  <c r="X24" s="1"/>
  <c r="F41"/>
  <c r="E12" i="1"/>
  <c r="F12" s="1"/>
  <c r="F13" s="1"/>
  <c r="E21"/>
  <c r="F21" s="1"/>
  <c r="F44" i="4"/>
  <c r="N44" s="1"/>
  <c r="D3"/>
  <c r="E3" s="1"/>
  <c r="D11"/>
  <c r="D9"/>
  <c r="D7"/>
  <c r="D5"/>
  <c r="D12"/>
  <c r="D10"/>
  <c r="D8"/>
  <c r="D6"/>
  <c r="M34" i="6"/>
  <c r="N34" s="1"/>
  <c r="B12" i="5"/>
  <c r="H6"/>
  <c r="K6" s="1"/>
  <c r="E4" i="4"/>
  <c r="E5" s="1"/>
  <c r="E6" s="1"/>
  <c r="D147" i="10"/>
  <c r="D140"/>
  <c r="D138"/>
  <c r="B16" i="5" l="1"/>
  <c r="H16" s="1"/>
  <c r="B17"/>
  <c r="H17" s="1"/>
  <c r="E7" i="4"/>
  <c r="E8" s="1"/>
  <c r="E9" s="1"/>
  <c r="E10" s="1"/>
  <c r="E11" s="1"/>
  <c r="E12" s="1"/>
  <c r="F45"/>
  <c r="N45" s="1"/>
  <c r="V45" s="1"/>
  <c r="X45" s="1"/>
  <c r="D14"/>
  <c r="F14" s="1"/>
  <c r="C18"/>
  <c r="F40" s="1"/>
  <c r="N40" s="1"/>
  <c r="V40" s="1"/>
  <c r="X40" s="1"/>
  <c r="C17"/>
  <c r="F39" s="1"/>
  <c r="N39" s="1"/>
  <c r="C16"/>
  <c r="F38" s="1"/>
  <c r="N38" s="1"/>
  <c r="V38" s="1"/>
  <c r="X38" s="1"/>
  <c r="H18" i="5" l="1"/>
  <c r="U39" i="4"/>
  <c r="V39"/>
  <c r="X39" l="1"/>
  <c r="X46" s="1"/>
</calcChain>
</file>

<file path=xl/sharedStrings.xml><?xml version="1.0" encoding="utf-8"?>
<sst xmlns="http://schemas.openxmlformats.org/spreadsheetml/2006/main" count="1435" uniqueCount="661">
  <si>
    <t>비율</t>
    <phoneticPr fontId="2" type="noConversion"/>
  </si>
  <si>
    <t xml:space="preserve">구분 </t>
  </si>
  <si>
    <t xml:space="preserve">물질명 </t>
  </si>
  <si>
    <t xml:space="preserve">투입량(g) </t>
  </si>
  <si>
    <t xml:space="preserve">라벤더향 </t>
  </si>
  <si>
    <t xml:space="preserve">계면활성제1 </t>
  </si>
  <si>
    <t xml:space="preserve">계면활성제2 </t>
  </si>
  <si>
    <t xml:space="preserve">상수 </t>
  </si>
  <si>
    <t xml:space="preserve">유화제 </t>
  </si>
  <si>
    <t xml:space="preserve">약품2 </t>
  </si>
  <si>
    <t xml:space="preserve">잉크 </t>
  </si>
  <si>
    <t xml:space="preserve">인삼추출물 </t>
  </si>
  <si>
    <t xml:space="preserve">필터 </t>
  </si>
  <si>
    <t>누적비율</t>
    <phoneticPr fontId="2" type="noConversion"/>
  </si>
  <si>
    <t>펌프캡</t>
    <phoneticPr fontId="2" type="noConversion"/>
  </si>
  <si>
    <t>용기</t>
    <phoneticPr fontId="2" type="noConversion"/>
  </si>
  <si>
    <t>한국석유공사</t>
    <phoneticPr fontId="2" type="noConversion"/>
  </si>
  <si>
    <t>값</t>
    <phoneticPr fontId="2" type="noConversion"/>
  </si>
  <si>
    <t>구분</t>
    <phoneticPr fontId="2" type="noConversion"/>
  </si>
  <si>
    <t>출처</t>
    <phoneticPr fontId="2" type="noConversion"/>
  </si>
  <si>
    <t>*경유 밀도(kg/L)</t>
    <phoneticPr fontId="9" type="noConversion"/>
  </si>
  <si>
    <t>*등유 밀도(kg/L)</t>
    <phoneticPr fontId="9" type="noConversion"/>
  </si>
  <si>
    <t>*벙커 C유(kg/L)</t>
    <phoneticPr fontId="9" type="noConversion"/>
  </si>
  <si>
    <t>*LPG 밀도(kg/L)</t>
    <phoneticPr fontId="9" type="noConversion"/>
  </si>
  <si>
    <t>*중유밀도(kg/L)</t>
    <phoneticPr fontId="9" type="noConversion"/>
  </si>
  <si>
    <t>*휘발유밀도(kg/L)</t>
    <phoneticPr fontId="9" type="noConversion"/>
  </si>
  <si>
    <r>
      <t>*LNG 밀도(kg/Nm</t>
    </r>
    <r>
      <rPr>
        <vertAlign val="superscript"/>
        <sz val="10"/>
        <color indexed="8"/>
        <rFont val="맑은 고딕"/>
        <family val="3"/>
        <charset val="129"/>
        <scheme val="minor"/>
      </rPr>
      <t>3</t>
    </r>
    <r>
      <rPr>
        <sz val="10"/>
        <color indexed="8"/>
        <rFont val="맑은 고딕"/>
        <family val="3"/>
        <charset val="129"/>
        <scheme val="minor"/>
      </rPr>
      <t>)</t>
    </r>
    <phoneticPr fontId="9" type="noConversion"/>
  </si>
  <si>
    <t>한국가스공사</t>
    <phoneticPr fontId="2" type="noConversion"/>
  </si>
  <si>
    <t>에너지 종류별 밀도</t>
    <phoneticPr fontId="2" type="noConversion"/>
  </si>
  <si>
    <t>제품</t>
    <phoneticPr fontId="2" type="noConversion"/>
  </si>
  <si>
    <t>용기</t>
    <phoneticPr fontId="2" type="noConversion"/>
  </si>
  <si>
    <t>펌프캡</t>
    <phoneticPr fontId="2" type="noConversion"/>
  </si>
  <si>
    <t>출하종이상자</t>
    <phoneticPr fontId="2" type="noConversion"/>
  </si>
  <si>
    <t>출하상자칸막이</t>
    <phoneticPr fontId="2" type="noConversion"/>
  </si>
  <si>
    <t>원료물질</t>
  </si>
  <si>
    <t>명칭</t>
  </si>
  <si>
    <t>배출계수</t>
  </si>
  <si>
    <t>단위</t>
  </si>
  <si>
    <t>연료</t>
  </si>
  <si>
    <t>산업영역</t>
  </si>
  <si>
    <t>폐기</t>
  </si>
  <si>
    <t>수송</t>
  </si>
  <si>
    <t>단위</t>
    <phoneticPr fontId="9" type="noConversion"/>
  </si>
  <si>
    <t>기초화학물질</t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</si>
  <si>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kg</t>
    </r>
  </si>
  <si>
    <t>경유</t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</si>
  <si>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/L</t>
    </r>
  </si>
  <si>
    <t>소각</t>
  </si>
  <si>
    <t>폐목 소각</t>
  </si>
  <si>
    <r>
      <t>kg 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 xml:space="preserve"> / kg</t>
    </r>
  </si>
  <si>
    <t>육상수송</t>
  </si>
  <si>
    <t>트럭</t>
  </si>
  <si>
    <t>폐지 소각</t>
  </si>
  <si>
    <t>해상수송</t>
  </si>
  <si>
    <t>내항선(벌크)</t>
    <phoneticPr fontId="9" type="noConversion"/>
  </si>
  <si>
    <t>혼합폐플라스틱 소각</t>
    <phoneticPr fontId="9" type="noConversion"/>
  </si>
  <si>
    <t>외항선(벌크)</t>
  </si>
  <si>
    <t>폐고무 소각</t>
  </si>
  <si>
    <t>외항선(컨테이너)</t>
  </si>
  <si>
    <t>폐유리 소각</t>
  </si>
  <si>
    <t>외항선(탱커)</t>
  </si>
  <si>
    <t>폐금속 소각</t>
    <phoneticPr fontId="9" type="noConversion"/>
  </si>
  <si>
    <t>항공수송</t>
  </si>
  <si>
    <t>항공</t>
  </si>
  <si>
    <t>일반폐기물 소각</t>
    <phoneticPr fontId="9" type="noConversion"/>
  </si>
  <si>
    <t>지정폐기물 소각</t>
    <phoneticPr fontId="9" type="noConversion"/>
  </si>
  <si>
    <t>매립</t>
    <phoneticPr fontId="9" type="noConversion"/>
  </si>
  <si>
    <t>폐목 매립</t>
  </si>
  <si>
    <t>국내무연탄</t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</si>
  <si>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 xml:space="preserve"> /kg</t>
    </r>
  </si>
  <si>
    <t>폐지 매립</t>
  </si>
  <si>
    <t>혼합폐플라스틱 매립</t>
  </si>
  <si>
    <t>폐유리 매립</t>
  </si>
  <si>
    <t>폐콘크리트 매립</t>
  </si>
  <si>
    <t>유해폐기물 매립</t>
  </si>
  <si>
    <t>폐금속 매립</t>
    <phoneticPr fontId="9" type="noConversion"/>
  </si>
  <si>
    <t>비활성물질 위생매립</t>
  </si>
  <si>
    <t>휘발유</t>
  </si>
  <si>
    <t>생활폐기물 위생매립</t>
  </si>
  <si>
    <t>재활용</t>
  </si>
  <si>
    <t>폐목 재활용</t>
    <phoneticPr fontId="9" type="noConversion"/>
  </si>
  <si>
    <t>폐골판지 재활용</t>
  </si>
  <si>
    <t>폐지 재활용</t>
    <phoneticPr fontId="9" type="noConversion"/>
  </si>
  <si>
    <t>혼합폐플라스틱 재활용</t>
  </si>
  <si>
    <t xml:space="preserve">폐유리 재활용 </t>
  </si>
  <si>
    <t>폐콘크리트 재활용</t>
  </si>
  <si>
    <t>폐철금속 재활용</t>
  </si>
  <si>
    <t>폐비철금속 재활용</t>
  </si>
  <si>
    <t>B-A</t>
    <phoneticPr fontId="9" type="noConversion"/>
  </si>
  <si>
    <t>폐유 재활용</t>
    <phoneticPr fontId="9" type="noConversion"/>
  </si>
  <si>
    <t>기타</t>
    <phoneticPr fontId="9" type="noConversion"/>
  </si>
  <si>
    <t>폐수처리</t>
    <phoneticPr fontId="9" type="noConversion"/>
  </si>
  <si>
    <t>B-B</t>
    <phoneticPr fontId="9" type="noConversion"/>
  </si>
  <si>
    <t>B-C</t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</si>
  <si>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/kg</t>
    </r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</si>
  <si>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/Nm</t>
    </r>
    <r>
      <rPr>
        <vertAlign val="superscript"/>
        <sz val="10"/>
        <color indexed="8"/>
        <rFont val="맑은 고딕"/>
        <family val="3"/>
        <charset val="129"/>
      </rPr>
      <t>3</t>
    </r>
  </si>
  <si>
    <t>건축자재</t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</si>
  <si>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 xml:space="preserve">2 / </t>
    </r>
    <r>
      <rPr>
        <sz val="10"/>
        <color indexed="8"/>
        <rFont val="맑은 고딕"/>
        <family val="3"/>
        <charset val="129"/>
        <scheme val="minor"/>
      </rPr>
      <t>m</t>
    </r>
    <r>
      <rPr>
        <vertAlign val="superscript"/>
        <sz val="10"/>
        <color indexed="8"/>
        <rFont val="맑은 고딕"/>
        <family val="3"/>
        <charset val="129"/>
        <scheme val="minor"/>
      </rPr>
      <t>3</t>
    </r>
    <r>
      <rPr>
        <sz val="10"/>
        <color indexed="8"/>
        <rFont val="맑은 고딕"/>
        <family val="3"/>
        <charset val="129"/>
        <scheme val="minor"/>
      </rPr>
      <t xml:space="preserve"> </t>
    </r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</si>
  <si>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/Nm</t>
    </r>
    <r>
      <rPr>
        <vertAlign val="superscript"/>
        <sz val="10"/>
        <color indexed="8"/>
        <rFont val="맑은 고딕"/>
        <family val="3"/>
        <charset val="129"/>
      </rPr>
      <t>3</t>
    </r>
    <phoneticPr fontId="9" type="noConversion"/>
  </si>
  <si>
    <t>LPG</t>
    <phoneticPr fontId="9" type="noConversion"/>
  </si>
  <si>
    <t>건축자재</t>
    <phoneticPr fontId="9" type="noConversion"/>
  </si>
  <si>
    <t>고무</t>
  </si>
  <si>
    <t>금속</t>
  </si>
  <si>
    <t>kgCO2/Nm3</t>
    <phoneticPr fontId="9" type="noConversion"/>
  </si>
  <si>
    <t>보일러 등유</t>
    <phoneticPr fontId="9" type="noConversion"/>
  </si>
  <si>
    <t>금속</t>
    <phoneticPr fontId="9" type="noConversion"/>
  </si>
  <si>
    <t>전기부품</t>
    <phoneticPr fontId="9" type="noConversion"/>
  </si>
  <si>
    <t>수입무연탄</t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</si>
  <si>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kg</t>
    </r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</si>
  <si>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개</t>
    </r>
  </si>
  <si>
    <t>나프타</t>
    <phoneticPr fontId="9" type="noConversion"/>
  </si>
  <si>
    <t>석유코크스</t>
    <phoneticPr fontId="9" type="noConversion"/>
  </si>
  <si>
    <t>실내등유</t>
    <phoneticPr fontId="9" type="noConversion"/>
  </si>
  <si>
    <t>유연탄</t>
    <phoneticPr fontId="9" type="noConversion"/>
  </si>
  <si>
    <t>kgCO2/kg</t>
  </si>
  <si>
    <t>코크스</t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</si>
  <si>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/개</t>
    </r>
  </si>
  <si>
    <t>펄프.종이</t>
  </si>
  <si>
    <t>아스팔트</t>
    <phoneticPr fontId="9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</si>
  <si>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/kg</t>
    </r>
  </si>
  <si>
    <t>윤활유</t>
    <phoneticPr fontId="9" type="noConversion"/>
  </si>
  <si>
    <t>항공유</t>
    <phoneticPr fontId="9" type="noConversion"/>
  </si>
  <si>
    <t>포클랜드 시멘트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</si>
  <si>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clinker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</si>
  <si>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cement</t>
    </r>
    <phoneticPr fontId="9" type="noConversion"/>
  </si>
  <si>
    <t>플라스틱</t>
  </si>
  <si>
    <r>
      <t>kg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/ kg</t>
    </r>
  </si>
  <si>
    <t>생석회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</si>
  <si>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calcium lime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</si>
  <si>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dolomtitc lime</t>
    </r>
    <phoneticPr fontId="9" type="noConversion"/>
  </si>
  <si>
    <t>석회석 및 백운석 사용</t>
    <phoneticPr fontId="9" type="noConversion"/>
  </si>
  <si>
    <r>
      <t>lime stone(/kg 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</si>
  <si>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phoneticPr fontId="9" type="noConversion"/>
  </si>
  <si>
    <r>
      <t>dolomite(kg MgCO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</si>
  <si>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MgCO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phoneticPr fontId="9" type="noConversion"/>
  </si>
  <si>
    <t>소다회 생산 및 사용</t>
    <phoneticPr fontId="9" type="noConversion"/>
  </si>
  <si>
    <t>soda ash 생산(/kg trona)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</si>
  <si>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trona</t>
    </r>
    <phoneticPr fontId="9" type="noConversion"/>
  </si>
  <si>
    <t>soda ash 사용(/kg)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</si>
  <si>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soda ash</t>
    </r>
    <phoneticPr fontId="9" type="noConversion"/>
  </si>
  <si>
    <t>암모니아 생산</t>
    <phoneticPr fontId="9" type="noConversion"/>
  </si>
  <si>
    <t>ammonia(/kg/C)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</si>
  <si>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</t>
    </r>
    <phoneticPr fontId="9" type="noConversion"/>
  </si>
  <si>
    <t>아다픽산 생산</t>
    <phoneticPr fontId="9" type="noConversion"/>
  </si>
  <si>
    <t>adpic acid(/kg)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</si>
  <si>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adipic acid</t>
    </r>
    <phoneticPr fontId="9" type="noConversion"/>
  </si>
  <si>
    <t>탄화물</t>
    <phoneticPr fontId="9" type="noConversion"/>
  </si>
  <si>
    <t>silicon carbide 생산(/kg cokes)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</si>
  <si>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cokes</t>
    </r>
    <phoneticPr fontId="9" type="noConversion"/>
  </si>
  <si>
    <t>silicon carbide 생산(/kg petrol cokes)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</si>
  <si>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petrol cokes</t>
    </r>
    <phoneticPr fontId="9" type="noConversion"/>
  </si>
  <si>
    <t>silicon carbide 생산(/kg carbide)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</si>
  <si>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carbide 생산량</t>
    </r>
    <phoneticPr fontId="9" type="noConversion"/>
  </si>
  <si>
    <r>
      <t>calcium carbide 생산(/kg CaC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</si>
  <si>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CaC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phoneticPr fontId="9" type="noConversion"/>
  </si>
  <si>
    <t>기타</t>
  </si>
  <si>
    <r>
      <t>calcium carbide 사용(/kg CaC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</si>
  <si>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t>kg CO2/kg CaC2</t>
    <phoneticPr fontId="9" type="noConversion"/>
  </si>
  <si>
    <t>기타 화학물질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</si>
  <si>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carbon black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</si>
  <si>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ethylene</t>
    </r>
    <phoneticPr fontId="9" type="noConversion"/>
  </si>
  <si>
    <r>
      <t>kg CO</t>
    </r>
    <r>
      <rPr>
        <vertAlign val="subscript"/>
        <sz val="10"/>
        <color indexed="8"/>
        <rFont val="맑은 고딕"/>
        <family val="3"/>
        <charset val="129"/>
        <scheme val="minor"/>
      </rPr>
      <t>2</t>
    </r>
    <r>
      <rPr>
        <sz val="10"/>
        <color indexed="8"/>
        <rFont val="맑은 고딕"/>
        <family val="3"/>
        <charset val="129"/>
        <scheme val="minor"/>
      </rPr>
      <t xml:space="preserve"> / m</t>
    </r>
    <r>
      <rPr>
        <vertAlign val="superscript"/>
        <sz val="10"/>
        <color indexed="8"/>
        <rFont val="맑은 고딕"/>
        <family val="3"/>
        <charset val="129"/>
        <scheme val="minor"/>
      </rPr>
      <t>2</t>
    </r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</si>
  <si>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dichloroethylene</t>
    </r>
    <phoneticPr fontId="9" type="noConversion"/>
  </si>
  <si>
    <t>kg CO2 / kg</t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</si>
  <si>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styrene</t>
    </r>
    <phoneticPr fontId="9" type="noConversion"/>
  </si>
  <si>
    <t>수자원</t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</si>
  <si>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methanol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</si>
  <si>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Coke</t>
    </r>
    <phoneticPr fontId="9" type="noConversion"/>
  </si>
  <si>
    <t>에너지</t>
  </si>
  <si>
    <t>정유공정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</si>
  <si>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Catalytic Cracking Regeneration</t>
    </r>
    <phoneticPr fontId="9" type="noConversion"/>
  </si>
  <si>
    <t>에너지</t>
    <phoneticPr fontId="9" type="noConversion"/>
  </si>
  <si>
    <r>
      <t>kg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/ 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</si>
  <si>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Refinery Hydrogen Plant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</si>
  <si>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Catalytic Regeneration</t>
    </r>
    <phoneticPr fontId="9" type="noConversion"/>
  </si>
  <si>
    <t>선철 생산</t>
    <phoneticPr fontId="9" type="noConversion"/>
  </si>
  <si>
    <t>Simple method(/kg iron)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</si>
  <si>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iron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</si>
  <si>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Coal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</si>
  <si>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Coke from Coal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</si>
  <si>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Petrol Coke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</si>
  <si>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Prebaked anodes and coal</t>
    </r>
    <phoneticPr fontId="9" type="noConversion"/>
  </si>
  <si>
    <t>강철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</si>
  <si>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steel</t>
    </r>
    <phoneticPr fontId="9" type="noConversion"/>
  </si>
  <si>
    <t>최종생성물에 몰입된 탄소량 고려(/kg EAF steel)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</si>
  <si>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EAF steel</t>
    </r>
    <phoneticPr fontId="9" type="noConversion"/>
  </si>
  <si>
    <t>합금철 생산</t>
    <phoneticPr fontId="9" type="noConversion"/>
  </si>
  <si>
    <t>Ferrosilicon-50%Si(/kg alloy iron)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</si>
  <si>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alloy iron</t>
    </r>
    <phoneticPr fontId="9" type="noConversion"/>
  </si>
  <si>
    <t>Ferrosilicon-75%Si(/kg alloy iron)</t>
    <phoneticPr fontId="9" type="noConversion"/>
  </si>
  <si>
    <r>
      <t>kg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/ kWh</t>
    </r>
  </si>
  <si>
    <t>Ferrosilicon-90%Si(/kg alloy iron)</t>
    <phoneticPr fontId="9" type="noConversion"/>
  </si>
  <si>
    <t>Silicon metal(/kg alloy iron)</t>
    <phoneticPr fontId="9" type="noConversion"/>
  </si>
  <si>
    <t>Ferromanganese(/kg alloy iron)</t>
    <phoneticPr fontId="9" type="noConversion"/>
  </si>
  <si>
    <t>Silicon Manganese(/kg alloy iron)</t>
    <phoneticPr fontId="9" type="noConversion"/>
  </si>
  <si>
    <t>Ferrochromium(/kg alloy iron)</t>
    <phoneticPr fontId="9" type="noConversion"/>
  </si>
  <si>
    <t>알루미늄 생산</t>
    <phoneticPr fontId="9" type="noConversion"/>
  </si>
  <si>
    <t>Soderberg Process(/kg Al)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</si>
  <si>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Al</t>
    </r>
    <phoneticPr fontId="9" type="noConversion"/>
  </si>
  <si>
    <r>
      <t>Prebaked Anodes Process(/kg 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</si>
  <si>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t>펄프 및 제지 산업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</si>
  <si>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CaCO3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</si>
  <si>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Na2CO3</t>
    </r>
    <phoneticPr fontId="9" type="noConversion"/>
  </si>
  <si>
    <t>HFCs, PFCs, SF6 생산</t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</si>
  <si>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HCFC22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</si>
  <si>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SF6</t>
    </r>
    <phoneticPr fontId="9" type="noConversion"/>
  </si>
  <si>
    <t>질산 생산</t>
    <phoneticPr fontId="9" type="noConversion"/>
  </si>
  <si>
    <r>
      <t>nitric acid(/kg HNO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)</t>
    </r>
    <phoneticPr fontId="9" type="noConversion"/>
  </si>
  <si>
    <r>
      <t>kg CO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>/kg HNO</t>
    </r>
    <r>
      <rPr>
        <vertAlign val="sub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 xml:space="preserve"> (일본 guide line)</t>
    </r>
    <phoneticPr fontId="9" type="noConversion"/>
  </si>
  <si>
    <t>1.원료 및 에너지 생산(간접배출계수)</t>
    <phoneticPr fontId="2" type="noConversion"/>
  </si>
  <si>
    <t>2.연료원별 사용 및 화학공정 반응(직접배출계수)</t>
    <phoneticPr fontId="2" type="noConversion"/>
  </si>
  <si>
    <t>3.폐기처리별 배출계수(간접)</t>
    <phoneticPr fontId="2" type="noConversion"/>
  </si>
  <si>
    <t>4.수송수단별 배출계수(간접+직접배출계수)</t>
    <phoneticPr fontId="2" type="noConversion"/>
  </si>
  <si>
    <t>예제</t>
    <phoneticPr fontId="2" type="noConversion"/>
  </si>
  <si>
    <t>총합</t>
    <phoneticPr fontId="2" type="noConversion"/>
  </si>
  <si>
    <t>캡</t>
    <phoneticPr fontId="2" type="noConversion"/>
  </si>
  <si>
    <t>스티커</t>
    <phoneticPr fontId="2" type="noConversion"/>
  </si>
  <si>
    <t>PP케이스</t>
    <phoneticPr fontId="2" type="noConversion"/>
  </si>
  <si>
    <t>출하종이상자</t>
    <phoneticPr fontId="2" type="noConversion"/>
  </si>
  <si>
    <t>제품중량 정보</t>
    <phoneticPr fontId="2" type="noConversion"/>
  </si>
  <si>
    <t xml:space="preserve">약품1 </t>
    <phoneticPr fontId="2" type="noConversion"/>
  </si>
  <si>
    <t>실습문제1</t>
    <phoneticPr fontId="2" type="noConversion"/>
  </si>
  <si>
    <t>실습문제2</t>
    <phoneticPr fontId="2" type="noConversion"/>
  </si>
  <si>
    <t>실습문제3</t>
    <phoneticPr fontId="2" type="noConversion"/>
  </si>
  <si>
    <t>1.투입물</t>
    <phoneticPr fontId="78" type="noConversion"/>
  </si>
  <si>
    <t>2.산출물</t>
    <phoneticPr fontId="78" type="noConversion"/>
  </si>
  <si>
    <t>3.데이터산출근거(데이터수집방법이 측정치의 배분, 계산, 추정 등에 해당하는 경우)</t>
    <phoneticPr fontId="78" type="noConversion"/>
  </si>
  <si>
    <t>1.투입물</t>
    <phoneticPr fontId="78" type="noConversion"/>
  </si>
  <si>
    <t>데이터 
범주</t>
    <phoneticPr fontId="78" type="noConversion"/>
  </si>
  <si>
    <t>물질명</t>
    <phoneticPr fontId="78" type="noConversion"/>
  </si>
  <si>
    <t>단위</t>
    <phoneticPr fontId="78" type="noConversion"/>
  </si>
  <si>
    <t>값</t>
    <phoneticPr fontId="78" type="noConversion"/>
  </si>
  <si>
    <t>데이터품질</t>
    <phoneticPr fontId="78" type="noConversion"/>
  </si>
  <si>
    <t>수송</t>
    <phoneticPr fontId="78" type="noConversion"/>
  </si>
  <si>
    <t>측정</t>
    <phoneticPr fontId="78" type="noConversion"/>
  </si>
  <si>
    <t>계산</t>
    <phoneticPr fontId="78" type="noConversion"/>
  </si>
  <si>
    <t>추정</t>
    <phoneticPr fontId="78" type="noConversion"/>
  </si>
  <si>
    <t>거리(km)</t>
    <phoneticPr fontId="78" type="noConversion"/>
  </si>
  <si>
    <t>수송수단</t>
    <phoneticPr fontId="78" type="noConversion"/>
  </si>
  <si>
    <t>원료/
보조물질</t>
    <phoneticPr fontId="78" type="noConversion"/>
  </si>
  <si>
    <t>에너지</t>
    <phoneticPr fontId="78" type="noConversion"/>
  </si>
  <si>
    <t>용수</t>
    <phoneticPr fontId="78" type="noConversion"/>
  </si>
  <si>
    <t>2.산출물</t>
    <phoneticPr fontId="78" type="noConversion"/>
  </si>
  <si>
    <t>제품</t>
    <phoneticPr fontId="78" type="noConversion"/>
  </si>
  <si>
    <t>3.데이터산출근거(데이터수집방법이 측정치의 배분, 계산, 추정 등에 해당하는 경우)</t>
    <phoneticPr fontId="78" type="noConversion"/>
  </si>
  <si>
    <t>데이터범주</t>
    <phoneticPr fontId="78" type="noConversion"/>
  </si>
  <si>
    <t>산출근거</t>
    <phoneticPr fontId="78" type="noConversion"/>
  </si>
  <si>
    <t>로스율</t>
    <phoneticPr fontId="2" type="noConversion"/>
  </si>
  <si>
    <t>용기</t>
    <phoneticPr fontId="2" type="noConversion"/>
  </si>
  <si>
    <t>펌프캡</t>
    <phoneticPr fontId="2" type="noConversion"/>
  </si>
  <si>
    <t>출하종이상자</t>
    <phoneticPr fontId="2" type="noConversion"/>
  </si>
  <si>
    <t>출하상자칸막이</t>
    <phoneticPr fontId="2" type="noConversion"/>
  </si>
  <si>
    <t>구분</t>
    <phoneticPr fontId="2" type="noConversion"/>
  </si>
  <si>
    <t>g/ea</t>
    <phoneticPr fontId="2" type="noConversion"/>
  </si>
  <si>
    <t>g/8개입</t>
    <phoneticPr fontId="2" type="noConversion"/>
  </si>
  <si>
    <t>ea</t>
    <phoneticPr fontId="2" type="noConversion"/>
  </si>
  <si>
    <t>제품 생산수량</t>
    <phoneticPr fontId="2" type="noConversion"/>
  </si>
  <si>
    <t>g</t>
    <phoneticPr fontId="2" type="noConversion"/>
  </si>
  <si>
    <t>전기</t>
    <phoneticPr fontId="2" type="noConversion"/>
  </si>
  <si>
    <t>kwh</t>
    <phoneticPr fontId="2" type="noConversion"/>
  </si>
  <si>
    <t>LNG</t>
    <phoneticPr fontId="2" type="noConversion"/>
  </si>
  <si>
    <t>Nm3</t>
    <phoneticPr fontId="2" type="noConversion"/>
  </si>
  <si>
    <t>세척수(상수)</t>
    <phoneticPr fontId="2" type="noConversion"/>
  </si>
  <si>
    <t>g</t>
    <phoneticPr fontId="2" type="noConversion"/>
  </si>
  <si>
    <t>실습문제4</t>
    <phoneticPr fontId="2" type="noConversion"/>
  </si>
  <si>
    <t>제조단계 데이터 작성(1년 데이터)</t>
    <phoneticPr fontId="2" type="noConversion"/>
  </si>
  <si>
    <t>실습문제5</t>
    <phoneticPr fontId="2" type="noConversion"/>
  </si>
  <si>
    <t>1개 기준의 데이터</t>
    <phoneticPr fontId="2" type="noConversion"/>
  </si>
  <si>
    <t>수계배출물</t>
    <phoneticPr fontId="9" type="noConversion"/>
  </si>
  <si>
    <t>대기배출물</t>
    <phoneticPr fontId="2" type="noConversion"/>
  </si>
  <si>
    <t>총 발생량</t>
    <phoneticPr fontId="84" type="noConversion"/>
  </si>
  <si>
    <t>직접 DB명</t>
    <phoneticPr fontId="9" type="noConversion"/>
  </si>
  <si>
    <t>간접 DB명</t>
    <phoneticPr fontId="9" type="noConversion"/>
  </si>
  <si>
    <t>직접배출계수</t>
    <phoneticPr fontId="9" type="noConversion"/>
  </si>
  <si>
    <t>간접배출계수</t>
    <phoneticPr fontId="9" type="noConversion"/>
  </si>
  <si>
    <t>계산근거</t>
    <phoneticPr fontId="9" type="noConversion"/>
  </si>
  <si>
    <t>비율(%)</t>
    <phoneticPr fontId="9" type="noConversion"/>
  </si>
  <si>
    <r>
      <t>발생량
(kgCO</t>
    </r>
    <r>
      <rPr>
        <b/>
        <vertAlign val="subscript"/>
        <sz val="9"/>
        <color theme="0"/>
        <rFont val="맑은 고딕"/>
        <family val="3"/>
        <charset val="129"/>
        <scheme val="minor"/>
      </rPr>
      <t>2</t>
    </r>
    <r>
      <rPr>
        <b/>
        <sz val="9"/>
        <color theme="0"/>
        <rFont val="맑은 고딕"/>
        <family val="3"/>
        <charset val="129"/>
        <scheme val="minor"/>
      </rPr>
      <t>/개)</t>
    </r>
    <phoneticPr fontId="84" type="noConversion"/>
  </si>
  <si>
    <t>실습문제6</t>
    <phoneticPr fontId="2" type="noConversion"/>
  </si>
  <si>
    <t>구분</t>
    <phoneticPr fontId="2" type="noConversion"/>
  </si>
  <si>
    <t>중량</t>
    <phoneticPr fontId="2" type="noConversion"/>
  </si>
  <si>
    <t>단위</t>
    <phoneticPr fontId="2" type="noConversion"/>
  </si>
  <si>
    <t>배출량 산정</t>
    <phoneticPr fontId="2" type="noConversion"/>
  </si>
  <si>
    <t>거리(km)</t>
    <phoneticPr fontId="2" type="noConversion"/>
  </si>
  <si>
    <t>육상수송</t>
    <phoneticPr fontId="2" type="noConversion"/>
  </si>
  <si>
    <t>해상수송</t>
    <phoneticPr fontId="2" type="noConversion"/>
  </si>
  <si>
    <t>수도권</t>
    <phoneticPr fontId="78" type="noConversion"/>
  </si>
  <si>
    <t>충남</t>
    <phoneticPr fontId="78" type="noConversion"/>
  </si>
  <si>
    <t>충북</t>
    <phoneticPr fontId="78" type="noConversion"/>
  </si>
  <si>
    <t>강원</t>
    <phoneticPr fontId="78" type="noConversion"/>
  </si>
  <si>
    <t>경남</t>
    <phoneticPr fontId="78" type="noConversion"/>
  </si>
  <si>
    <t>경북</t>
    <phoneticPr fontId="78" type="noConversion"/>
  </si>
  <si>
    <t>전북</t>
    <phoneticPr fontId="78" type="noConversion"/>
  </si>
  <si>
    <t>전남</t>
    <phoneticPr fontId="78" type="noConversion"/>
  </si>
  <si>
    <t>제주</t>
    <phoneticPr fontId="2" type="noConversion"/>
  </si>
  <si>
    <t>총 운송량</t>
    <phoneticPr fontId="78" type="noConversion"/>
  </si>
  <si>
    <t>운송비율(%)</t>
    <phoneticPr fontId="78" type="noConversion"/>
  </si>
  <si>
    <t>충남~권역별 수송거리(km)</t>
    <phoneticPr fontId="78" type="noConversion"/>
  </si>
  <si>
    <t>각 권역별 거리에 운송비율 적용</t>
    <phoneticPr fontId="78" type="noConversion"/>
  </si>
  <si>
    <t>제품 1EA당 육상 수송거리</t>
    <phoneticPr fontId="78" type="noConversion"/>
  </si>
  <si>
    <t>제주_해운
(목포~제주)</t>
    <phoneticPr fontId="78" type="noConversion"/>
  </si>
  <si>
    <t>운송비율</t>
    <phoneticPr fontId="78" type="noConversion"/>
  </si>
  <si>
    <t>목포~제주 수송거리(km)</t>
    <phoneticPr fontId="78" type="noConversion"/>
  </si>
  <si>
    <t>제품 1EA당 해상 수송거리</t>
    <phoneticPr fontId="78" type="noConversion"/>
  </si>
  <si>
    <t>Stainless steel(spring)</t>
  </si>
  <si>
    <t>Linear low-density polyethylene(LLDPE)</t>
  </si>
  <si>
    <t>Polyoxymethylene(POM)</t>
  </si>
  <si>
    <t>Silicon</t>
  </si>
  <si>
    <t>누적질량기여도</t>
    <phoneticPr fontId="2" type="noConversion"/>
  </si>
  <si>
    <t>누적질량기여도</t>
    <phoneticPr fontId="2" type="noConversion"/>
  </si>
  <si>
    <t>직접 DB명</t>
    <phoneticPr fontId="9" type="noConversion"/>
  </si>
  <si>
    <t>간접 DB명</t>
    <phoneticPr fontId="9" type="noConversion"/>
  </si>
  <si>
    <t>직접배출계수</t>
    <phoneticPr fontId="9" type="noConversion"/>
  </si>
  <si>
    <t>간접배출계수</t>
    <phoneticPr fontId="9" type="noConversion"/>
  </si>
  <si>
    <t>계산근거</t>
    <phoneticPr fontId="9" type="noConversion"/>
  </si>
  <si>
    <t>비율(%)</t>
    <phoneticPr fontId="9" type="noConversion"/>
  </si>
  <si>
    <t>데이터 
범주</t>
    <phoneticPr fontId="78" type="noConversion"/>
  </si>
  <si>
    <t>물질명</t>
    <phoneticPr fontId="78" type="noConversion"/>
  </si>
  <si>
    <t>단위</t>
    <phoneticPr fontId="78" type="noConversion"/>
  </si>
  <si>
    <t>값</t>
    <phoneticPr fontId="78" type="noConversion"/>
  </si>
  <si>
    <t>데이터품질</t>
    <phoneticPr fontId="78" type="noConversion"/>
  </si>
  <si>
    <t>수송</t>
    <phoneticPr fontId="78" type="noConversion"/>
  </si>
  <si>
    <t>측정</t>
    <phoneticPr fontId="78" type="noConversion"/>
  </si>
  <si>
    <t>계산</t>
    <phoneticPr fontId="78" type="noConversion"/>
  </si>
  <si>
    <t>추정</t>
    <phoneticPr fontId="78" type="noConversion"/>
  </si>
  <si>
    <t>거리(km)</t>
    <phoneticPr fontId="78" type="noConversion"/>
  </si>
  <si>
    <t>수송수단</t>
    <phoneticPr fontId="78" type="noConversion"/>
  </si>
  <si>
    <t>원료/
보조물질</t>
    <phoneticPr fontId="78" type="noConversion"/>
  </si>
  <si>
    <t>Random PP (Polypropylene)</t>
    <phoneticPr fontId="78" type="noConversion"/>
  </si>
  <si>
    <t>Low-density polyethylene(LDPE)</t>
    <phoneticPr fontId="9" type="noConversion"/>
  </si>
  <si>
    <t>Pigments</t>
    <phoneticPr fontId="78" type="noConversion"/>
  </si>
  <si>
    <t>에너지</t>
    <phoneticPr fontId="78" type="noConversion"/>
  </si>
  <si>
    <t>조립전기</t>
    <phoneticPr fontId="78" type="noConversion"/>
  </si>
  <si>
    <t>kwh</t>
    <phoneticPr fontId="78" type="noConversion"/>
  </si>
  <si>
    <t>사출전기</t>
    <phoneticPr fontId="9" type="noConversion"/>
  </si>
  <si>
    <t>용수</t>
    <phoneticPr fontId="78" type="noConversion"/>
  </si>
  <si>
    <t>공업용수(냉각보충용)</t>
    <phoneticPr fontId="9" type="noConversion"/>
  </si>
  <si>
    <t>제품</t>
    <phoneticPr fontId="78" type="noConversion"/>
  </si>
  <si>
    <t>폐기물</t>
    <phoneticPr fontId="78" type="noConversion"/>
  </si>
  <si>
    <t>데이터범주</t>
    <phoneticPr fontId="78" type="noConversion"/>
  </si>
  <si>
    <t>산출근거</t>
    <phoneticPr fontId="78" type="noConversion"/>
  </si>
  <si>
    <t>Homo PP(Polypropylene)</t>
    <phoneticPr fontId="78" type="noConversion"/>
  </si>
  <si>
    <t>수증기</t>
    <phoneticPr fontId="2" type="noConversion"/>
  </si>
  <si>
    <t>불량펌프</t>
    <phoneticPr fontId="2" type="noConversion"/>
  </si>
  <si>
    <t>kg</t>
    <phoneticPr fontId="2" type="noConversion"/>
  </si>
  <si>
    <t>트럭</t>
    <phoneticPr fontId="2" type="noConversion"/>
  </si>
  <si>
    <t>증발</t>
    <phoneticPr fontId="2" type="noConversion"/>
  </si>
  <si>
    <t>위탁재활용</t>
    <phoneticPr fontId="2" type="noConversion"/>
  </si>
  <si>
    <t>1-4 펌프캡 제조데이터(년간)</t>
    <phoneticPr fontId="2" type="noConversion"/>
  </si>
  <si>
    <t>포장 불량</t>
    <phoneticPr fontId="2" type="noConversion"/>
  </si>
  <si>
    <t>%</t>
    <phoneticPr fontId="2" type="noConversion"/>
  </si>
  <si>
    <t>제품 생산중량(내용물)</t>
    <phoneticPr fontId="2" type="noConversion"/>
  </si>
  <si>
    <t>3. 제품 폐기</t>
  </si>
  <si>
    <t>번호</t>
  </si>
  <si>
    <t>물질명</t>
  </si>
  <si>
    <t>양</t>
  </si>
  <si>
    <t>재활용 의무율(2009)</t>
  </si>
  <si>
    <t>폐기물 통계(2006)</t>
  </si>
  <si>
    <t>LCI DB사용유무</t>
  </si>
  <si>
    <t>g</t>
  </si>
  <si>
    <t>Y</t>
  </si>
  <si>
    <t>매립</t>
  </si>
  <si>
    <t>종량제</t>
  </si>
  <si>
    <t>실리콘</t>
  </si>
  <si>
    <t>골판지</t>
  </si>
  <si>
    <t>CO2배출계수</t>
  </si>
  <si>
    <t>CO2배출량
(gCO2)</t>
  </si>
  <si>
    <t>DB명</t>
  </si>
  <si>
    <t>혼합폐플라스틱 재활용(국가 DB)</t>
  </si>
  <si>
    <t>혼합폐플라스틱 소각(국가 DB)</t>
  </si>
  <si>
    <t>혼합폐플라스틱 매립(국가 DB)</t>
  </si>
  <si>
    <t>폐지 재활용(국가 DB)</t>
  </si>
  <si>
    <t>폐지 소각(국가 DB)</t>
  </si>
  <si>
    <t>폐지 매립(국가 DB)</t>
  </si>
  <si>
    <t>소계</t>
  </si>
  <si>
    <t>예제</t>
    <phoneticPr fontId="2" type="noConversion"/>
  </si>
  <si>
    <t>바디,캡
(PP)</t>
    <phoneticPr fontId="9" type="noConversion"/>
  </si>
  <si>
    <t>-</t>
    <phoneticPr fontId="9" type="noConversion"/>
  </si>
  <si>
    <t>N</t>
    <phoneticPr fontId="9" type="noConversion"/>
  </si>
  <si>
    <t>혼합폐플라스틱 재활용(국가 DB)</t>
    <phoneticPr fontId="9" type="noConversion"/>
  </si>
  <si>
    <t>폐고무 소각(국가 DB)</t>
    <phoneticPr fontId="9" type="noConversion"/>
  </si>
  <si>
    <t>종이
(내지,
스티커)</t>
    <phoneticPr fontId="9" type="noConversion"/>
  </si>
  <si>
    <t>PE wrap</t>
    <phoneticPr fontId="9" type="noConversion"/>
  </si>
  <si>
    <t>값(g)</t>
    <phoneticPr fontId="2" type="noConversion"/>
  </si>
  <si>
    <t>헤어왁스 80g 제품 1개의 경우, 내용물 83g, 용기 24.4g, 캡 11.2g, 스티커(용기부착용) 1.1g, PP케이스(투명) 4.6g, 출하종이상자 72g(24개입/개) 이다. 기능단위를 계산하고 제품중량 정보를 작성하시오.</t>
  </si>
  <si>
    <t>최소포장재</t>
    <phoneticPr fontId="2" type="noConversion"/>
  </si>
  <si>
    <t>2차포장재</t>
    <phoneticPr fontId="2" type="noConversion"/>
  </si>
  <si>
    <t>출하포장재</t>
    <phoneticPr fontId="2" type="noConversion"/>
  </si>
  <si>
    <t>g</t>
    <phoneticPr fontId="2" type="noConversion"/>
  </si>
  <si>
    <t>oo샴푸700g(포장재 포함)</t>
    <phoneticPr fontId="2" type="noConversion"/>
  </si>
  <si>
    <t>o</t>
    <phoneticPr fontId="2" type="noConversion"/>
  </si>
  <si>
    <r>
      <t>kgCO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/L</t>
    </r>
    <phoneticPr fontId="2" type="noConversion"/>
  </si>
  <si>
    <t>보일러 등유-가정</t>
    <phoneticPr fontId="9" type="noConversion"/>
  </si>
  <si>
    <t>코크스-농림어업 (고정)</t>
    <phoneticPr fontId="9" type="noConversion"/>
  </si>
  <si>
    <t>코크스-상업/공공</t>
    <phoneticPr fontId="9" type="noConversion"/>
  </si>
  <si>
    <t>코크스-수송 (철도)</t>
    <phoneticPr fontId="9" type="noConversion"/>
  </si>
  <si>
    <t>코크스-수송(해운)</t>
    <phoneticPr fontId="9" type="noConversion"/>
  </si>
  <si>
    <t>코크스-에너지산업</t>
    <phoneticPr fontId="9" type="noConversion"/>
  </si>
  <si>
    <t>코크스-제조업 및 건설</t>
    <phoneticPr fontId="9" type="noConversion"/>
  </si>
  <si>
    <t>항공유-수송 (항공)</t>
    <phoneticPr fontId="9" type="noConversion"/>
  </si>
  <si>
    <t>Clinker 생산량 기준</t>
    <phoneticPr fontId="9" type="noConversion"/>
  </si>
  <si>
    <t>Cement 생산량 기준</t>
    <phoneticPr fontId="9" type="noConversion"/>
  </si>
  <si>
    <t>high calcium lime</t>
    <phoneticPr fontId="9" type="noConversion"/>
  </si>
  <si>
    <t>dolomitic lime</t>
    <phoneticPr fontId="9" type="noConversion"/>
  </si>
  <si>
    <t>carbon black</t>
    <phoneticPr fontId="9" type="noConversion"/>
  </si>
  <si>
    <t>ethylene</t>
    <phoneticPr fontId="9" type="noConversion"/>
  </si>
  <si>
    <t>dichloroethylene</t>
    <phoneticPr fontId="9" type="noConversion"/>
  </si>
  <si>
    <t>styrene</t>
    <phoneticPr fontId="9" type="noConversion"/>
  </si>
  <si>
    <t>methanol</t>
    <phoneticPr fontId="9" type="noConversion"/>
  </si>
  <si>
    <t>Coke</t>
    <phoneticPr fontId="9" type="noConversion"/>
  </si>
  <si>
    <t>Catalytic Cracking Regeneration</t>
    <phoneticPr fontId="9" type="noConversion"/>
  </si>
  <si>
    <t>Refinery Hydrogen Plant</t>
    <phoneticPr fontId="9" type="noConversion"/>
  </si>
  <si>
    <t>Catalytic Regeneration</t>
    <phoneticPr fontId="9" type="noConversion"/>
  </si>
  <si>
    <t>Coal</t>
    <phoneticPr fontId="9" type="noConversion"/>
  </si>
  <si>
    <t>Coke from Coal</t>
    <phoneticPr fontId="9" type="noConversion"/>
  </si>
  <si>
    <t>Petrol Coke</t>
    <phoneticPr fontId="9" type="noConversion"/>
  </si>
  <si>
    <t>Prebaked anodes and coal</t>
    <phoneticPr fontId="9" type="noConversion"/>
  </si>
  <si>
    <t>Simple method</t>
    <phoneticPr fontId="9" type="noConversion"/>
  </si>
  <si>
    <r>
      <t>CaCO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 xml:space="preserve"> 사용량 기준</t>
    </r>
    <phoneticPr fontId="9" type="noConversion"/>
  </si>
  <si>
    <r>
      <t>Na2CO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 xml:space="preserve"> 사용량 기준</t>
    </r>
    <phoneticPr fontId="9" type="noConversion"/>
  </si>
  <si>
    <t>HCFCs,PFCs 생산시 부산물 배출</t>
    <phoneticPr fontId="9" type="noConversion"/>
  </si>
  <si>
    <t>SF6 생산</t>
    <phoneticPr fontId="9" type="noConversion"/>
  </si>
  <si>
    <t>700g의 샴푸의 경우, 샴푸내용물 중량은 709g, 용기 62g, 펌프캡 14g, 출하종이상자 80g(8개입/개), 출하상자칸막이 16g이다. 이때 기능단위?</t>
    <phoneticPr fontId="2" type="noConversion"/>
  </si>
  <si>
    <t>답: 785g(내용물 709g, 포장재 76g)</t>
    <phoneticPr fontId="2" type="noConversion"/>
  </si>
  <si>
    <t>출하포장재</t>
    <phoneticPr fontId="2" type="noConversion"/>
  </si>
  <si>
    <t>답:</t>
    <phoneticPr fontId="2" type="noConversion"/>
  </si>
  <si>
    <t>기능단위: 헤어왁스 80g 제품 119.7g(내용물 83g, 포장재 36.7g)</t>
    <phoneticPr fontId="2" type="noConversion"/>
  </si>
  <si>
    <t>내용물 투입물 분석표</t>
    <phoneticPr fontId="2" type="noConversion"/>
  </si>
  <si>
    <t>비율</t>
    <phoneticPr fontId="2" type="noConversion"/>
  </si>
  <si>
    <t>누적비율</t>
    <phoneticPr fontId="2" type="noConversion"/>
  </si>
  <si>
    <t>상수(물)</t>
    <phoneticPr fontId="2" type="noConversion"/>
  </si>
  <si>
    <t xml:space="preserve">약품1 </t>
    <phoneticPr fontId="2" type="noConversion"/>
  </si>
  <si>
    <t>최소포장재 투입물 분석표</t>
    <phoneticPr fontId="2" type="noConversion"/>
  </si>
  <si>
    <t>용기</t>
    <phoneticPr fontId="2" type="noConversion"/>
  </si>
  <si>
    <t>펌프캡</t>
    <phoneticPr fontId="2" type="noConversion"/>
  </si>
  <si>
    <t>스티커</t>
    <phoneticPr fontId="2" type="noConversion"/>
  </si>
  <si>
    <t>1개 기준의 데이터(g)</t>
    <phoneticPr fontId="2" type="noConversion"/>
  </si>
  <si>
    <t>직접배출량
(gCO2/개)</t>
    <phoneticPr fontId="9" type="noConversion"/>
  </si>
  <si>
    <t>간접배출량
(gCO2/개)</t>
    <phoneticPr fontId="9" type="noConversion"/>
  </si>
  <si>
    <r>
      <t>발생량
(gCO</t>
    </r>
    <r>
      <rPr>
        <b/>
        <vertAlign val="subscript"/>
        <sz val="9"/>
        <color theme="0"/>
        <rFont val="맑은 고딕"/>
        <family val="3"/>
        <charset val="129"/>
        <scheme val="minor"/>
      </rPr>
      <t>2</t>
    </r>
    <r>
      <rPr>
        <b/>
        <sz val="9"/>
        <color theme="0"/>
        <rFont val="맑은 고딕"/>
        <family val="3"/>
        <charset val="129"/>
        <scheme val="minor"/>
      </rPr>
      <t>/개)</t>
    </r>
    <phoneticPr fontId="84" type="noConversion"/>
  </si>
  <si>
    <t>1,3-부타디엔</t>
    <phoneticPr fontId="9" type="noConversion"/>
  </si>
  <si>
    <t>1,4-부탄디올</t>
    <phoneticPr fontId="9" type="noConversion"/>
  </si>
  <si>
    <t>가성소다</t>
    <phoneticPr fontId="9" type="noConversion"/>
  </si>
  <si>
    <t>가성칼륨</t>
    <phoneticPr fontId="9" type="noConversion"/>
  </si>
  <si>
    <t>규산나트륨</t>
    <phoneticPr fontId="9" type="noConversion"/>
  </si>
  <si>
    <t>나프타</t>
    <phoneticPr fontId="9" type="noConversion"/>
  </si>
  <si>
    <t>니트로벤젠</t>
    <phoneticPr fontId="9" type="noConversion"/>
  </si>
  <si>
    <t>메탄올</t>
    <phoneticPr fontId="9" type="noConversion"/>
  </si>
  <si>
    <t>메틸 메타크릴레이트</t>
    <phoneticPr fontId="9" type="noConversion"/>
  </si>
  <si>
    <t>무수불화수소</t>
    <phoneticPr fontId="9" type="noConversion"/>
  </si>
  <si>
    <t>벤젠</t>
    <phoneticPr fontId="9" type="noConversion"/>
  </si>
  <si>
    <t>불포화폴리에스테르계 도료</t>
    <phoneticPr fontId="9" type="noConversion"/>
  </si>
  <si>
    <t>불화수소</t>
    <phoneticPr fontId="9" type="noConversion"/>
  </si>
  <si>
    <t>산소</t>
    <phoneticPr fontId="9" type="noConversion"/>
  </si>
  <si>
    <t>산화아연</t>
    <phoneticPr fontId="9" type="noConversion"/>
  </si>
  <si>
    <t>산화철</t>
    <phoneticPr fontId="9" type="noConversion"/>
  </si>
  <si>
    <t>소다회</t>
    <phoneticPr fontId="9" type="noConversion"/>
  </si>
  <si>
    <t>수산화칼슘</t>
    <phoneticPr fontId="9" type="noConversion"/>
  </si>
  <si>
    <t>수소</t>
    <phoneticPr fontId="9" type="noConversion"/>
  </si>
  <si>
    <t>스테아린산</t>
    <phoneticPr fontId="9" type="noConversion"/>
  </si>
  <si>
    <t>스티렌</t>
    <phoneticPr fontId="9" type="noConversion"/>
  </si>
  <si>
    <t>스티렌 아크릴로니트릴</t>
    <phoneticPr fontId="9" type="noConversion"/>
  </si>
  <si>
    <t>신나류</t>
    <phoneticPr fontId="9" type="noConversion"/>
  </si>
  <si>
    <t>아닐린</t>
    <phoneticPr fontId="9" type="noConversion"/>
  </si>
  <si>
    <t>아세톤</t>
    <phoneticPr fontId="9" type="noConversion"/>
  </si>
  <si>
    <t>아세트알데하이드</t>
    <phoneticPr fontId="9" type="noConversion"/>
  </si>
  <si>
    <t>아크릴로니트릴</t>
    <phoneticPr fontId="9" type="noConversion"/>
  </si>
  <si>
    <t>알킬벤젠술폰산염</t>
    <phoneticPr fontId="9" type="noConversion"/>
  </si>
  <si>
    <t>암모니아</t>
    <phoneticPr fontId="9" type="noConversion"/>
  </si>
  <si>
    <t>에틸렌</t>
    <phoneticPr fontId="9" type="noConversion"/>
  </si>
  <si>
    <t>에틸렌 디클로라이드</t>
    <phoneticPr fontId="9" type="noConversion"/>
  </si>
  <si>
    <t>에틸알콜</t>
    <phoneticPr fontId="9" type="noConversion"/>
  </si>
  <si>
    <t>에폭시수지</t>
    <phoneticPr fontId="9" type="noConversion"/>
  </si>
  <si>
    <t>에피클로로히드린</t>
    <phoneticPr fontId="9" type="noConversion"/>
  </si>
  <si>
    <t>염산</t>
    <phoneticPr fontId="9" type="noConversion"/>
  </si>
  <si>
    <t>염소</t>
    <phoneticPr fontId="9" type="noConversion"/>
  </si>
  <si>
    <t>염화나트륨</t>
    <phoneticPr fontId="9" type="noConversion"/>
  </si>
  <si>
    <t>염화비닐</t>
    <phoneticPr fontId="9" type="noConversion"/>
  </si>
  <si>
    <t>염화칼륨</t>
    <phoneticPr fontId="9" type="noConversion"/>
  </si>
  <si>
    <t>이산화티타늄</t>
    <phoneticPr fontId="9" type="noConversion"/>
  </si>
  <si>
    <t>자일렌</t>
    <phoneticPr fontId="9" type="noConversion"/>
  </si>
  <si>
    <t>제올라이트</t>
    <phoneticPr fontId="9" type="noConversion"/>
  </si>
  <si>
    <t>질산</t>
    <phoneticPr fontId="9" type="noConversion"/>
  </si>
  <si>
    <t>질산나트륨</t>
    <phoneticPr fontId="9" type="noConversion"/>
  </si>
  <si>
    <t>질소</t>
    <phoneticPr fontId="9" type="noConversion"/>
  </si>
  <si>
    <t>청화소다</t>
    <phoneticPr fontId="9" type="noConversion"/>
  </si>
  <si>
    <t>카본블랙</t>
    <phoneticPr fontId="9" type="noConversion"/>
  </si>
  <si>
    <t>카프로락탐</t>
    <phoneticPr fontId="9" type="noConversion"/>
  </si>
  <si>
    <t>탄산칼륨</t>
    <phoneticPr fontId="9" type="noConversion"/>
  </si>
  <si>
    <t>톨루엔</t>
    <phoneticPr fontId="9" type="noConversion"/>
  </si>
  <si>
    <t>페놀</t>
    <phoneticPr fontId="9" type="noConversion"/>
  </si>
  <si>
    <t>포름알데히드</t>
    <phoneticPr fontId="9" type="noConversion"/>
  </si>
  <si>
    <t>폴리아마이드6</t>
    <phoneticPr fontId="9" type="noConversion"/>
  </si>
  <si>
    <t>폴리아마이드66</t>
    <phoneticPr fontId="9" type="noConversion"/>
  </si>
  <si>
    <t>프로필렌</t>
    <phoneticPr fontId="9" type="noConversion"/>
  </si>
  <si>
    <t>황</t>
    <phoneticPr fontId="9" type="noConversion"/>
  </si>
  <si>
    <t>황산_25%</t>
    <phoneticPr fontId="9" type="noConversion"/>
  </si>
  <si>
    <t>황산_93%</t>
    <phoneticPr fontId="9" type="noConversion"/>
  </si>
  <si>
    <t>황산_98%</t>
    <phoneticPr fontId="9" type="noConversion"/>
  </si>
  <si>
    <t>황산나트륨</t>
    <phoneticPr fontId="9" type="noConversion"/>
  </si>
  <si>
    <t>고로 슬래그 시멘트</t>
    <phoneticPr fontId="9" type="noConversion"/>
  </si>
  <si>
    <t>레미콘</t>
    <phoneticPr fontId="9" type="noConversion"/>
  </si>
  <si>
    <t>석고보드</t>
    <phoneticPr fontId="9" type="noConversion"/>
  </si>
  <si>
    <t>유리면</t>
    <phoneticPr fontId="9" type="noConversion"/>
  </si>
  <si>
    <t>판유리</t>
    <phoneticPr fontId="9" type="noConversion"/>
  </si>
  <si>
    <t>포틀랜드 시멘트</t>
    <phoneticPr fontId="9" type="noConversion"/>
  </si>
  <si>
    <t>스티렌 부타디엔 고무</t>
    <phoneticPr fontId="9" type="noConversion"/>
  </si>
  <si>
    <t>에틸렌 프로필렌 디엔 고무</t>
    <phoneticPr fontId="9" type="noConversion"/>
  </si>
  <si>
    <t>천연고무</t>
    <phoneticPr fontId="9" type="noConversion"/>
  </si>
  <si>
    <t>폴리부타디엔 고무</t>
    <phoneticPr fontId="9" type="noConversion"/>
  </si>
  <si>
    <t>구리</t>
    <phoneticPr fontId="9" type="noConversion"/>
  </si>
  <si>
    <t>납</t>
    <phoneticPr fontId="9" type="noConversion"/>
  </si>
  <si>
    <t>니켈</t>
    <phoneticPr fontId="9" type="noConversion"/>
  </si>
  <si>
    <t>스테인레스강</t>
    <phoneticPr fontId="9" type="noConversion"/>
  </si>
  <si>
    <t>아연</t>
    <phoneticPr fontId="9" type="noConversion"/>
  </si>
  <si>
    <t>알루미늄 박</t>
    <phoneticPr fontId="9" type="noConversion"/>
  </si>
  <si>
    <t>알루미늄 판</t>
    <phoneticPr fontId="9" type="noConversion"/>
  </si>
  <si>
    <t>탄소강</t>
    <phoneticPr fontId="9" type="noConversion"/>
  </si>
  <si>
    <t>황동봉</t>
    <phoneticPr fontId="9" type="noConversion"/>
  </si>
  <si>
    <t>황동조</t>
    <phoneticPr fontId="9" type="noConversion"/>
  </si>
  <si>
    <t>가용성 금속박막 리드저항</t>
    <phoneticPr fontId="9" type="noConversion"/>
  </si>
  <si>
    <t>금속박막 리드저항 1/8W</t>
    <phoneticPr fontId="9" type="noConversion"/>
  </si>
  <si>
    <t>기기선 UL 1007/1569</t>
    <phoneticPr fontId="9" type="noConversion"/>
  </si>
  <si>
    <t>니켈수소전지_AA</t>
    <phoneticPr fontId="9" type="noConversion"/>
  </si>
  <si>
    <t>니켈수소전지_AAA</t>
    <phoneticPr fontId="9" type="noConversion"/>
  </si>
  <si>
    <t>니켈카드뮴전지_AA</t>
    <phoneticPr fontId="9" type="noConversion"/>
  </si>
  <si>
    <t>니켈카드뮴전지_AAA</t>
    <phoneticPr fontId="9" type="noConversion"/>
  </si>
  <si>
    <t>다이오드</t>
    <phoneticPr fontId="9" type="noConversion"/>
  </si>
  <si>
    <t>리드선</t>
    <phoneticPr fontId="9" type="noConversion"/>
  </si>
  <si>
    <t>망간전지_AA</t>
    <phoneticPr fontId="9" type="noConversion"/>
  </si>
  <si>
    <t>망간전지_AAA</t>
    <phoneticPr fontId="9" type="noConversion"/>
  </si>
  <si>
    <t>무연솔더(Bar) Sn0.7Cu</t>
    <phoneticPr fontId="9" type="noConversion"/>
  </si>
  <si>
    <t>무연솔더(Cream) Sn3Ag0.5Cu</t>
    <phoneticPr fontId="9" type="noConversion"/>
  </si>
  <si>
    <t>무연솔더(Wire) Sn3Ag0.5Cu</t>
    <phoneticPr fontId="9" type="noConversion"/>
  </si>
  <si>
    <t>산화금속박막 리드저항</t>
    <phoneticPr fontId="9" type="noConversion"/>
  </si>
  <si>
    <t>선상 땜납 Sn60/Pb40</t>
    <phoneticPr fontId="9" type="noConversion"/>
  </si>
  <si>
    <t>선상 땜납 Sn63/Pb37</t>
    <phoneticPr fontId="9" type="noConversion"/>
  </si>
  <si>
    <t>선상 땜납 Sn62/Pb36/Ag2</t>
    <phoneticPr fontId="9" type="noConversion"/>
  </si>
  <si>
    <t>선상땜납 Sn63/Pb37</t>
    <phoneticPr fontId="9" type="noConversion"/>
  </si>
  <si>
    <t>수지입 땜납 Sn60/Pb40</t>
    <phoneticPr fontId="9" type="noConversion"/>
  </si>
  <si>
    <t>수지입 땜납 Sn62/Pb36/Ag2</t>
    <phoneticPr fontId="9" type="noConversion"/>
  </si>
  <si>
    <t>수지입 땜납 Sn63/Pb37</t>
    <phoneticPr fontId="9" type="noConversion"/>
  </si>
  <si>
    <t>전해콘덴서</t>
    <phoneticPr fontId="9" type="noConversion"/>
  </si>
  <si>
    <t>알카라인_AA</t>
    <phoneticPr fontId="9" type="noConversion"/>
  </si>
  <si>
    <t>알카라인_AAA</t>
    <phoneticPr fontId="9" type="noConversion"/>
  </si>
  <si>
    <t>와이어하니스</t>
    <phoneticPr fontId="9" type="noConversion"/>
  </si>
  <si>
    <t>인쇄회로기판</t>
    <phoneticPr fontId="9" type="noConversion"/>
  </si>
  <si>
    <t>탄소박막 리드저항 1/8W</t>
    <phoneticPr fontId="9" type="noConversion"/>
  </si>
  <si>
    <t>트랜지스터</t>
    <phoneticPr fontId="9" type="noConversion"/>
  </si>
  <si>
    <t>골판지</t>
    <phoneticPr fontId="9" type="noConversion"/>
  </si>
  <si>
    <t>신문용지</t>
    <phoneticPr fontId="9" type="noConversion"/>
  </si>
  <si>
    <t>인쇄용지(신재)</t>
    <phoneticPr fontId="9" type="noConversion"/>
  </si>
  <si>
    <t>인쇄용지(폐지포함)</t>
    <phoneticPr fontId="9" type="noConversion"/>
  </si>
  <si>
    <t>펄프</t>
    <phoneticPr fontId="9" type="noConversion"/>
  </si>
  <si>
    <t>고밀도 폴리에틸렌</t>
    <phoneticPr fontId="9" type="noConversion"/>
  </si>
  <si>
    <t>내충격성 폴리스티렌</t>
    <phoneticPr fontId="9" type="noConversion"/>
  </si>
  <si>
    <t>발포 폴리스티렌</t>
    <phoneticPr fontId="9" type="noConversion"/>
  </si>
  <si>
    <t>발포 폴리프로필렌</t>
    <phoneticPr fontId="9" type="noConversion"/>
  </si>
  <si>
    <t>아크로니트릴 부타디엔 스틸렌</t>
    <phoneticPr fontId="9" type="noConversion"/>
  </si>
  <si>
    <t>저밀도 폴리에틸렌</t>
    <phoneticPr fontId="9" type="noConversion"/>
  </si>
  <si>
    <t>폴리메틸 메타크릴레이트</t>
    <phoneticPr fontId="9" type="noConversion"/>
  </si>
  <si>
    <t>폴리부타디엔</t>
    <phoneticPr fontId="9" type="noConversion"/>
  </si>
  <si>
    <t>폴리비닐클로라이드</t>
    <phoneticPr fontId="9" type="noConversion"/>
  </si>
  <si>
    <t>폴리스티렌</t>
    <phoneticPr fontId="9" type="noConversion"/>
  </si>
  <si>
    <t>폴리에틸렌 테레프탈레이트</t>
    <phoneticPr fontId="9" type="noConversion"/>
  </si>
  <si>
    <t>폴리프로필렌</t>
    <phoneticPr fontId="9" type="noConversion"/>
  </si>
  <si>
    <t>금속잉크</t>
    <phoneticPr fontId="9" type="noConversion"/>
  </si>
  <si>
    <t>방청유</t>
    <phoneticPr fontId="9" type="noConversion"/>
  </si>
  <si>
    <t>옵셋잉크</t>
    <phoneticPr fontId="9" type="noConversion"/>
  </si>
  <si>
    <t>OPP테이프</t>
    <phoneticPr fontId="9" type="noConversion"/>
  </si>
  <si>
    <t>활성탄</t>
    <phoneticPr fontId="9" type="noConversion"/>
  </si>
  <si>
    <t>공업용수</t>
    <phoneticPr fontId="9" type="noConversion"/>
  </si>
  <si>
    <t>상수</t>
    <phoneticPr fontId="9" type="noConversion"/>
  </si>
  <si>
    <t>경유</t>
    <phoneticPr fontId="9" type="noConversion"/>
  </si>
  <si>
    <t>등유</t>
    <phoneticPr fontId="9" type="noConversion"/>
  </si>
  <si>
    <t>벙커C유</t>
    <phoneticPr fontId="9" type="noConversion"/>
  </si>
  <si>
    <t>석탄</t>
    <phoneticPr fontId="9" type="noConversion"/>
  </si>
  <si>
    <t>LNG</t>
    <phoneticPr fontId="9" type="noConversion"/>
  </si>
  <si>
    <t>전기</t>
    <phoneticPr fontId="9" type="noConversion"/>
  </si>
  <si>
    <t>중유</t>
    <phoneticPr fontId="9" type="noConversion"/>
  </si>
  <si>
    <t>휘발유</t>
    <phoneticPr fontId="9" type="noConversion"/>
  </si>
  <si>
    <t>가정</t>
    <phoneticPr fontId="2" type="noConversion"/>
  </si>
  <si>
    <t>농림어업 (고정)</t>
    <phoneticPr fontId="2" type="noConversion"/>
  </si>
  <si>
    <t>농림어업 (이동)</t>
    <phoneticPr fontId="2" type="noConversion"/>
  </si>
  <si>
    <t>상업/공공</t>
    <phoneticPr fontId="2" type="noConversion"/>
  </si>
  <si>
    <t>수송 (육상)</t>
    <phoneticPr fontId="2" type="noConversion"/>
  </si>
  <si>
    <t>수송 (철도)</t>
    <phoneticPr fontId="2" type="noConversion"/>
  </si>
  <si>
    <t>수송(해운)</t>
    <phoneticPr fontId="2" type="noConversion"/>
  </si>
  <si>
    <t>경유에너지산업</t>
    <phoneticPr fontId="2" type="noConversion"/>
  </si>
  <si>
    <t>제조업 및 건설</t>
    <phoneticPr fontId="2" type="noConversion"/>
  </si>
  <si>
    <t>가정</t>
    <phoneticPr fontId="9" type="noConversion"/>
  </si>
  <si>
    <t>농림어업 (고정)</t>
    <phoneticPr fontId="9" type="noConversion"/>
  </si>
  <si>
    <t>상업/공공</t>
    <phoneticPr fontId="9" type="noConversion"/>
  </si>
  <si>
    <t>수송 (철도)</t>
    <phoneticPr fontId="9" type="noConversion"/>
  </si>
  <si>
    <t>수송(해운)</t>
    <phoneticPr fontId="9" type="noConversion"/>
  </si>
  <si>
    <t>에너지산업</t>
    <phoneticPr fontId="9" type="noConversion"/>
  </si>
  <si>
    <t>제조업 및 건설</t>
    <phoneticPr fontId="9" type="noConversion"/>
  </si>
  <si>
    <t>농림어업 (이동)</t>
    <phoneticPr fontId="9" type="noConversion"/>
  </si>
  <si>
    <t>상업/공공</t>
    <phoneticPr fontId="9" type="noConversion"/>
  </si>
  <si>
    <t>수송 (육상)</t>
    <phoneticPr fontId="9" type="noConversion"/>
  </si>
  <si>
    <t>가정</t>
    <phoneticPr fontId="9" type="noConversion"/>
  </si>
  <si>
    <t>농림어업 (이동)</t>
    <phoneticPr fontId="9" type="noConversion"/>
  </si>
  <si>
    <t>제조업 및 건설</t>
    <phoneticPr fontId="9" type="noConversion"/>
  </si>
  <si>
    <t>에너지산업</t>
    <phoneticPr fontId="9" type="noConversion"/>
  </si>
  <si>
    <t>LNG</t>
    <phoneticPr fontId="9" type="noConversion"/>
  </si>
  <si>
    <t>농림어업 (고정)</t>
    <phoneticPr fontId="9" type="noConversion"/>
  </si>
  <si>
    <t>수송 (철도)</t>
    <phoneticPr fontId="9" type="noConversion"/>
  </si>
  <si>
    <t>수송(해운)</t>
    <phoneticPr fontId="9" type="noConversion"/>
  </si>
  <si>
    <t>Polyethylene, LLDPE, granulate
(유럽 2006 Ecoinvent)</t>
    <phoneticPr fontId="2" type="noConversion"/>
  </si>
  <si>
    <t>단위</t>
    <phoneticPr fontId="2" type="noConversion"/>
  </si>
  <si>
    <t>kg CO2 / kg</t>
    <phoneticPr fontId="2" type="noConversion"/>
  </si>
  <si>
    <r>
      <t>kg CO</t>
    </r>
    <r>
      <rPr>
        <vertAlign val="subscript"/>
        <sz val="8"/>
        <color indexed="8"/>
        <rFont val="맑은 고딕"/>
        <family val="3"/>
        <charset val="129"/>
        <scheme val="minor"/>
      </rPr>
      <t>2</t>
    </r>
    <r>
      <rPr>
        <sz val="8"/>
        <color indexed="8"/>
        <rFont val="맑은 고딕"/>
        <family val="3"/>
        <charset val="129"/>
        <scheme val="minor"/>
      </rPr>
      <t xml:space="preserve"> / ton.Km</t>
    </r>
    <phoneticPr fontId="9" type="noConversion"/>
  </si>
  <si>
    <r>
      <t>kg CO</t>
    </r>
    <r>
      <rPr>
        <vertAlign val="subscript"/>
        <sz val="8"/>
        <color indexed="8"/>
        <rFont val="맑은 고딕"/>
        <family val="3"/>
        <charset val="129"/>
        <scheme val="minor"/>
      </rPr>
      <t>2</t>
    </r>
    <r>
      <rPr>
        <sz val="8"/>
        <color indexed="8"/>
        <rFont val="맑은 고딕"/>
        <family val="3"/>
        <charset val="129"/>
        <scheme val="minor"/>
      </rPr>
      <t xml:space="preserve"> / ton.Km</t>
    </r>
    <phoneticPr fontId="9" type="noConversion"/>
  </si>
  <si>
    <t>운송량(ea)</t>
    <phoneticPr fontId="78" type="noConversion"/>
  </si>
  <si>
    <t>총 운송량(ea)</t>
    <phoneticPr fontId="78" type="noConversion"/>
  </si>
  <si>
    <t>kg</t>
  </si>
  <si>
    <t>Air</t>
  </si>
  <si>
    <t>Zinc</t>
  </si>
  <si>
    <t>Sulfur oxides</t>
  </si>
  <si>
    <t>Bq</t>
  </si>
  <si>
    <t>Radioactive species, unspecified</t>
  </si>
  <si>
    <t>Particulates</t>
  </si>
  <si>
    <t>PAH, polycyclic aromatic hydrocarbons</t>
  </si>
  <si>
    <t>NMVOC, non-methane volatile organic compounds, unspecified origin</t>
  </si>
  <si>
    <t>Nitrogen oxides</t>
  </si>
  <si>
    <t>Nickel</t>
  </si>
  <si>
    <t>Methane, bromotrifluoro-, Halon 1301</t>
  </si>
  <si>
    <t>Methane</t>
  </si>
  <si>
    <t>Metals, unspecified</t>
  </si>
  <si>
    <t>Mercury</t>
  </si>
  <si>
    <t>Manganese</t>
  </si>
  <si>
    <t>Lead</t>
  </si>
  <si>
    <t>Hydrogen fluoride</t>
  </si>
  <si>
    <t>Hydrogen chloride</t>
  </si>
  <si>
    <t>Hydrocarbons, chlorinated</t>
  </si>
  <si>
    <t>Hydrocarbons, aromatic</t>
  </si>
  <si>
    <t>Dinitrogen monoxide</t>
  </si>
  <si>
    <t>Carbon monoxide</t>
  </si>
  <si>
    <t>Carbon dioxide</t>
  </si>
  <si>
    <t>Cadmium</t>
  </si>
  <si>
    <t>Benzene</t>
  </si>
  <si>
    <t>Ammonia</t>
  </si>
  <si>
    <t>온난화지수</t>
    <phoneticPr fontId="9" type="noConversion"/>
  </si>
  <si>
    <t>배출량
(kg CO2 eq./kg)</t>
    <phoneticPr fontId="9" type="noConversion"/>
  </si>
  <si>
    <t>Total</t>
  </si>
  <si>
    <t>Unit</t>
  </si>
  <si>
    <t>Compartment</t>
  </si>
  <si>
    <t>Substance</t>
  </si>
  <si>
    <t>No</t>
  </si>
  <si>
    <t>Non</t>
  </si>
  <si>
    <t xml:space="preserve">Relative mode: </t>
  </si>
  <si>
    <t>Inventory</t>
  </si>
  <si>
    <t xml:space="preserve">Indicator: </t>
  </si>
  <si>
    <t>Yes</t>
  </si>
  <si>
    <t xml:space="preserve">Default units: </t>
  </si>
  <si>
    <t xml:space="preserve">Per sub-compartment: </t>
  </si>
  <si>
    <t>Airborne emission</t>
  </si>
  <si>
    <t xml:space="preserve">Compartment: </t>
  </si>
  <si>
    <t xml:space="preserve">Method: </t>
  </si>
  <si>
    <t>Analyzing 1 kg 'Corn'</t>
    <phoneticPr fontId="9" type="noConversion"/>
  </si>
  <si>
    <t xml:space="preserve">Title: </t>
  </si>
</sst>
</file>

<file path=xl/styles.xml><?xml version="1.0" encoding="utf-8"?>
<styleSheet xmlns="http://schemas.openxmlformats.org/spreadsheetml/2006/main">
  <numFmts count="32">
    <numFmt numFmtId="41" formatCode="_-* #,##0_-;\-* #,##0_-;_-* &quot;-&quot;_-;_-@_-"/>
    <numFmt numFmtId="43" formatCode="_-* #,##0.00_-;\-* #,##0.00_-;_-* &quot;-&quot;??_-;_-@_-"/>
    <numFmt numFmtId="176" formatCode="0.000_ "/>
    <numFmt numFmtId="177" formatCode="#,##0\ &quot;DM&quot;;[Red]&quot;-&quot;#,##0\ &quot;DM&quot;"/>
    <numFmt numFmtId="178" formatCode="_(&quot;$&quot;* #,##0_);_(&quot;$&quot;* \(#,##0\);_(&quot;$&quot;* &quot;-&quot;_);_(@_)"/>
    <numFmt numFmtId="179" formatCode="0.00000"/>
    <numFmt numFmtId="180" formatCode="_(&quot;$&quot;* #,##0.00_);_(&quot;$&quot;* \(#,##0.00\);_(&quot;$&quot;* &quot;-&quot;??_);_(@_)"/>
    <numFmt numFmtId="181" formatCode="0.000000"/>
    <numFmt numFmtId="182" formatCode="_ * #,##0_ ;_ * \-#,##0_ ;_ * &quot;-&quot;_ ;_ @_ "/>
    <numFmt numFmtId="183" formatCode="_ * #,##0.00_ ;_ * \-#,##0.00_ ;_ * &quot;-&quot;??_ ;_ @_ "/>
    <numFmt numFmtId="184" formatCode="&quot;$&quot;#,##0_);[Red]&quot;₩&quot;\!\(&quot;$&quot;#,##0&quot;₩&quot;\!\)"/>
    <numFmt numFmtId="185" formatCode="_(* #,##0.0_);_(* \(#,##0.0\);_(* &quot;-&quot;??_);_(@_)"/>
    <numFmt numFmtId="186" formatCode="#,##0_)"/>
    <numFmt numFmtId="187" formatCode="###0.00_)"/>
    <numFmt numFmtId="188" formatCode="0.0_W"/>
    <numFmt numFmtId="189" formatCode="_(* #,##0_);_(* \(#,##0\);_(* &quot;-&quot;_);_(@_)"/>
    <numFmt numFmtId="190" formatCode="_(* #,##0.00_);_(* \(#,##0.00\);_(* &quot;-&quot;??_);_(@_)"/>
    <numFmt numFmtId="191" formatCode="0.00_)"/>
    <numFmt numFmtId="192" formatCode="#,##0.0000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0.0_ "/>
    <numFmt numFmtId="196" formatCode="0.0"/>
    <numFmt numFmtId="197" formatCode="&quot;₩&quot;#,##0;&quot;₩&quot;\-#,##0"/>
    <numFmt numFmtId="198" formatCode="_-* #,##0.00_-;\-* #,##0.00_-;_-* &quot;-&quot;_-;_-@_-"/>
    <numFmt numFmtId="199" formatCode="0.00_);[Red]\(0.00\)"/>
    <numFmt numFmtId="200" formatCode="_-* #,##0.000_-;\-* #,##0.000_-;_-* &quot;-&quot;_-;_-@_-"/>
    <numFmt numFmtId="201" formatCode="0.00_ "/>
    <numFmt numFmtId="202" formatCode="0.00.E+00"/>
    <numFmt numFmtId="203" formatCode="#,##0_ "/>
    <numFmt numFmtId="204" formatCode="0.0%"/>
    <numFmt numFmtId="205" formatCode="0_);[Red]\(0\)"/>
  </numFmts>
  <fonts count="9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vertAlign val="superscript"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vertAlign val="subscript"/>
      <sz val="10"/>
      <color indexed="8"/>
      <name val="맑은 고딕"/>
      <family val="3"/>
      <charset val="129"/>
      <scheme val="minor"/>
    </font>
    <font>
      <vertAlign val="subscript"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  <scheme val="minor"/>
    </font>
    <font>
      <vertAlign val="subscript"/>
      <sz val="8"/>
      <color indexed="8"/>
      <name val="맑은 고딕"/>
      <family val="3"/>
      <charset val="129"/>
      <scheme val="minor"/>
    </font>
    <font>
      <vertAlign val="superscript"/>
      <sz val="10"/>
      <color indexed="8"/>
      <name val="맑은 고딕"/>
      <family val="3"/>
      <charset val="129"/>
    </font>
    <font>
      <vertAlign val="subscript"/>
      <sz val="10"/>
      <color theme="1"/>
      <name val="맑은 고딕"/>
      <family val="3"/>
      <charset val="129"/>
      <scheme val="minor"/>
    </font>
    <font>
      <vertAlign val="subscript"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11"/>
      <name val="돋움"/>
      <family val="3"/>
      <charset val="129"/>
    </font>
    <font>
      <sz val="10"/>
      <name val="MS Sans Serif"/>
      <family val="2"/>
    </font>
    <font>
      <sz val="9"/>
      <name val="Times New Roman"/>
      <family val="1"/>
    </font>
    <font>
      <sz val="12"/>
      <name val="¹UAAA¼"/>
      <family val="1"/>
      <charset val="129"/>
    </font>
    <font>
      <sz val="12"/>
      <name val="¹ÙÅÁ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b/>
      <sz val="9"/>
      <name val="Times New Roman"/>
      <family val="1"/>
    </font>
    <font>
      <b/>
      <sz val="10"/>
      <name val="Helv"/>
      <family val="2"/>
    </font>
    <font>
      <sz val="12"/>
      <name val="Helv"/>
      <family val="2"/>
    </font>
    <font>
      <sz val="10"/>
      <name val="Geneva"/>
      <family val="2"/>
    </font>
    <font>
      <b/>
      <sz val="12"/>
      <name val="Helv"/>
      <family val="2"/>
    </font>
    <font>
      <sz val="12"/>
      <name val="굴림"/>
      <family val="3"/>
      <charset val="129"/>
    </font>
    <font>
      <sz val="9"/>
      <name val="Helv"/>
      <family val="2"/>
    </font>
    <font>
      <vertAlign val="superscript"/>
      <sz val="12"/>
      <name val="Helv"/>
      <family val="2"/>
    </font>
    <font>
      <sz val="10"/>
      <name val="Helv"/>
      <family val="2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2"/>
      <name val="Times New Roman"/>
      <family val="1"/>
    </font>
    <font>
      <b/>
      <sz val="9"/>
      <name val="Helv"/>
      <family val="2"/>
    </font>
    <font>
      <sz val="8.5"/>
      <name val="Helv"/>
      <family val="2"/>
    </font>
    <font>
      <u/>
      <sz val="10"/>
      <color indexed="12"/>
      <name val="Arial"/>
      <family val="2"/>
    </font>
    <font>
      <sz val="1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8"/>
      <name val="Helv"/>
      <family val="2"/>
    </font>
    <font>
      <b/>
      <sz val="14"/>
      <name val="Helv"/>
      <family val="2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8.25"/>
      <color indexed="36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Book Antiqua"/>
      <family val="1"/>
    </font>
    <font>
      <sz val="11"/>
      <name val="굴림"/>
      <family val="3"/>
      <charset val="129"/>
    </font>
    <font>
      <sz val="10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8"/>
      <name val="宋体"/>
      <family val="3"/>
      <charset val="129"/>
    </font>
    <font>
      <sz val="9"/>
      <name val="Verdana"/>
      <family val="2"/>
    </font>
    <font>
      <sz val="12"/>
      <color theme="1"/>
      <name val="굴림체"/>
      <family val="3"/>
      <charset val="129"/>
    </font>
    <font>
      <sz val="11"/>
      <color theme="1"/>
      <name val="宋体"/>
      <family val="3"/>
      <charset val="129"/>
    </font>
    <font>
      <sz val="11"/>
      <color theme="1"/>
      <name val="宋体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3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vertAlign val="subscript"/>
      <sz val="9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</font>
    <font>
      <sz val="10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</font>
  </fonts>
  <fills count="21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26"/>
        <bgColor indexed="64"/>
      </patternFill>
    </fill>
    <fill>
      <patternFill patternType="darkTrellis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7" fillId="0" borderId="0">
      <alignment vertical="center"/>
    </xf>
    <xf numFmtId="0" fontId="30" fillId="0" borderId="0" applyFont="0" applyFill="0" applyBorder="0" applyAlignment="0" applyProtection="0"/>
    <xf numFmtId="3" fontId="31" fillId="0" borderId="0">
      <protection locked="0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/>
    <xf numFmtId="177" fontId="32" fillId="0" borderId="7">
      <protection locked="0"/>
    </xf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40" fontId="33" fillId="0" borderId="0" applyFont="0" applyFill="0" applyBorder="0" applyAlignment="0" applyProtection="0"/>
    <xf numFmtId="49" fontId="34" fillId="0" borderId="1" applyNumberFormat="0" applyFont="0" applyFill="0" applyBorder="0" applyProtection="0">
      <alignment horizontal="left" vertical="center" indent="2"/>
    </xf>
    <xf numFmtId="49" fontId="34" fillId="0" borderId="5" applyNumberFormat="0" applyFont="0" applyFill="0" applyBorder="0" applyProtection="0">
      <alignment horizontal="left" vertical="center" indent="5"/>
    </xf>
    <xf numFmtId="0" fontId="35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2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0" fillId="0" borderId="0" applyFont="0" applyFill="0" applyBorder="0" applyAlignment="0" applyProtection="0"/>
    <xf numFmtId="4" fontId="39" fillId="0" borderId="3" applyFill="0" applyBorder="0" applyProtection="0">
      <alignment horizontal="right" vertical="center"/>
    </xf>
    <xf numFmtId="0" fontId="37" fillId="0" borderId="0"/>
    <xf numFmtId="0" fontId="36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40" fillId="0" borderId="0"/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0" fontId="41" fillId="0" borderId="0">
      <alignment horizontal="center" vertical="center" wrapText="1"/>
    </xf>
    <xf numFmtId="38" fontId="33" fillId="0" borderId="0" applyFont="0" applyFill="0" applyBorder="0" applyAlignment="0" applyProtection="0"/>
    <xf numFmtId="40" fontId="42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0" fontId="43" fillId="0" borderId="0">
      <alignment horizontal="left" vertical="center" wrapText="1"/>
    </xf>
    <xf numFmtId="184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5" fontId="10" fillId="0" borderId="0" applyFont="0" applyFill="0" applyBorder="0" applyAlignment="0" applyProtection="0"/>
    <xf numFmtId="1" fontId="44" fillId="0" borderId="8">
      <alignment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3" fontId="45" fillId="0" borderId="9" applyAlignment="0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186" fontId="45" fillId="0" borderId="9">
      <alignment horizontal="righ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187" fontId="47" fillId="0" borderId="9" applyNumberFormat="0" applyFill="0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188" fontId="47" fillId="0" borderId="9">
      <alignment horizontal="right"/>
    </xf>
    <xf numFmtId="0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38" fontId="49" fillId="4" borderId="0" applyNumberFormat="0" applyBorder="0" applyAlignment="0" applyProtection="0"/>
    <xf numFmtId="0" fontId="43" fillId="0" borderId="0">
      <alignment horizontal="left"/>
    </xf>
    <xf numFmtId="0" fontId="50" fillId="0" borderId="10" applyNumberFormat="0" applyAlignment="0" applyProtection="0">
      <alignment horizontal="left" vertical="center"/>
    </xf>
    <xf numFmtId="0" fontId="50" fillId="0" borderId="11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9">
      <alignment horizontal="left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3" fillId="0" borderId="12">
      <alignment horizontal="righ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54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7" fillId="0" borderId="9">
      <alignment horizontal="left" vertical="center"/>
    </xf>
    <xf numFmtId="0" fontId="40" fillId="0" borderId="9">
      <alignment horizontal="left"/>
    </xf>
    <xf numFmtId="0" fontId="40" fillId="5" borderId="0">
      <alignment horizontal="centerContinuous" wrapText="1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49" fontId="40" fillId="5" borderId="7">
      <alignment horizontal="left" vertical="center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wrapText="1"/>
    </xf>
    <xf numFmtId="0" fontId="40" fillId="5" borderId="0">
      <alignment horizontal="centerContinuous" vertical="center" wrapText="1"/>
    </xf>
    <xf numFmtId="0" fontId="55" fillId="0" borderId="0" applyNumberFormat="0" applyFill="0" applyBorder="0" applyAlignment="0" applyProtection="0">
      <alignment vertical="top"/>
      <protection locked="0"/>
    </xf>
    <xf numFmtId="10" fontId="49" fillId="6" borderId="1" applyNumberFormat="0" applyBorder="0" applyAlignment="0" applyProtection="0"/>
    <xf numFmtId="189" fontId="56" fillId="0" borderId="0" applyFont="0" applyFill="0" applyBorder="0" applyAlignment="0" applyProtection="0"/>
    <xf numFmtId="190" fontId="56" fillId="0" borderId="0" applyFont="0" applyFill="0" applyBorder="0" applyAlignment="0" applyProtection="0"/>
    <xf numFmtId="0" fontId="57" fillId="0" borderId="13"/>
    <xf numFmtId="9" fontId="56" fillId="0" borderId="0" applyFont="0" applyFill="0" applyBorder="0" applyAlignment="0" applyProtection="0"/>
    <xf numFmtId="180" fontId="56" fillId="0" borderId="0" applyFont="0" applyFill="0" applyBorder="0" applyAlignment="0" applyProtection="0"/>
    <xf numFmtId="191" fontId="58" fillId="0" borderId="0"/>
    <xf numFmtId="4" fontId="34" fillId="0" borderId="1" applyFill="0" applyBorder="0" applyProtection="0">
      <alignment horizontal="right" vertical="center"/>
    </xf>
    <xf numFmtId="49" fontId="39" fillId="0" borderId="1" applyNumberFormat="0" applyFill="0" applyBorder="0" applyProtection="0">
      <alignment horizontal="left" vertical="center"/>
    </xf>
    <xf numFmtId="0" fontId="34" fillId="0" borderId="1" applyNumberFormat="0" applyFill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59" fillId="4" borderId="0" applyNumberFormat="0" applyFont="0" applyBorder="0" applyAlignment="0" applyProtection="0"/>
    <xf numFmtId="0" fontId="10" fillId="0" borderId="0"/>
    <xf numFmtId="192" fontId="34" fillId="7" borderId="1" applyNumberFormat="0" applyFont="0" applyBorder="0" applyAlignment="0" applyProtection="0">
      <alignment horizontal="right" vertical="center"/>
    </xf>
    <xf numFmtId="10" fontId="10" fillId="0" borderId="0" applyFont="0" applyFill="0" applyBorder="0" applyAlignment="0" applyProtection="0"/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3" fontId="45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59" fillId="0" borderId="0">
      <alignment horizontal="right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49" fontId="59" fillId="0" borderId="0">
      <alignment horizontal="center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46" fillId="0" borderId="0">
      <alignment horizontal="righ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59" fillId="0" borderId="0">
      <alignment horizontal="left"/>
    </xf>
    <xf numFmtId="0" fontId="34" fillId="0" borderId="0"/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49" fontId="45" fillId="0" borderId="0">
      <alignment horizontal="left" vertical="center"/>
    </xf>
    <xf numFmtId="0" fontId="57" fillId="0" borderId="0"/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6" fillId="0" borderId="9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1" fillId="0" borderId="9" applyFill="0">
      <alignment horizontal="left" vertical="center"/>
    </xf>
    <xf numFmtId="49" fontId="46" fillId="0" borderId="9">
      <alignment horizontal="lef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187" fontId="45" fillId="0" borderId="0" applyNumberFormat="0">
      <alignment horizontal="right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8" borderId="0">
      <alignment horizontal="centerContinuous" vertical="center" wrapText="1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53" fillId="0" borderId="14">
      <alignment horizontal="left" vertical="center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35" fillId="0" borderId="0"/>
    <xf numFmtId="0" fontId="35" fillId="0" borderId="0"/>
    <xf numFmtId="0" fontId="40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left" vertical="top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10" fillId="0" borderId="15" applyNumberFormat="0" applyFont="0" applyFill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49" fontId="45" fillId="0" borderId="9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53" fillId="0" borderId="12">
      <alignment horizontal="left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49" fontId="59" fillId="0" borderId="9">
      <alignment horizontal="left"/>
    </xf>
    <xf numFmtId="2" fontId="6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0" fontId="66" fillId="0" borderId="0"/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8" fillId="0" borderId="0" applyFont="0" applyFill="0" applyBorder="0" applyAlignment="0" applyProtection="0">
      <alignment vertical="center"/>
    </xf>
    <xf numFmtId="41" fontId="69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7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89" fontId="71" fillId="0" borderId="0" applyFont="0" applyFill="0" applyBorder="0" applyAlignment="0" applyProtection="0"/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195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0" fontId="32" fillId="0" borderId="0"/>
    <xf numFmtId="4" fontId="61" fillId="0" borderId="0" applyFont="0" applyFill="0" applyBorder="0" applyAlignment="0" applyProtection="0"/>
    <xf numFmtId="3" fontId="61" fillId="0" borderId="0" applyFont="0" applyFill="0" applyBorder="0" applyAlignment="0" applyProtection="0"/>
    <xf numFmtId="182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32" fillId="0" borderId="0"/>
    <xf numFmtId="0" fontId="7" fillId="0" borderId="0">
      <alignment vertical="center"/>
    </xf>
    <xf numFmtId="0" fontId="7" fillId="0" borderId="0">
      <alignment vertical="center"/>
    </xf>
    <xf numFmtId="0" fontId="67" fillId="0" borderId="0">
      <alignment vertical="center"/>
    </xf>
    <xf numFmtId="0" fontId="72" fillId="0" borderId="0">
      <alignment vertical="center"/>
    </xf>
    <xf numFmtId="0" fontId="10" fillId="0" borderId="0"/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7" fillId="0" borderId="0">
      <alignment vertical="center"/>
    </xf>
    <xf numFmtId="0" fontId="6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/>
    <xf numFmtId="0" fontId="7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7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67" fillId="0" borderId="0">
      <alignment vertical="center"/>
    </xf>
    <xf numFmtId="0" fontId="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3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61" fillId="0" borderId="15" applyNumberFormat="0" applyFont="0" applyFill="0" applyAlignment="0" applyProtection="0"/>
    <xf numFmtId="196" fontId="30" fillId="0" borderId="0" applyFont="0" applyFill="0" applyBorder="0" applyAlignment="0" applyProtection="0"/>
    <xf numFmtId="197" fontId="6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41" fontId="65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left" vertical="top" wrapText="1" readingOrder="1"/>
    </xf>
    <xf numFmtId="10" fontId="3" fillId="0" borderId="1" xfId="2" applyNumberFormat="1" applyFont="1" applyBorder="1">
      <alignment vertical="center"/>
    </xf>
    <xf numFmtId="0" fontId="8" fillId="0" borderId="0" xfId="3" applyFont="1" applyAlignment="1">
      <alignment horizontal="center" vertical="center"/>
    </xf>
    <xf numFmtId="11" fontId="8" fillId="0" borderId="0" xfId="3" applyNumberFormat="1" applyFont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3" applyFont="1" applyBorder="1" applyAlignment="1">
      <alignment horizontal="center" vertical="center"/>
    </xf>
    <xf numFmtId="11" fontId="8" fillId="0" borderId="1" xfId="3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/>
    </xf>
    <xf numFmtId="176" fontId="11" fillId="0" borderId="1" xfId="4" applyNumberFormat="1" applyFont="1" applyFill="1" applyBorder="1" applyAlignment="1" applyProtection="1">
      <alignment horizontal="center" vertical="center"/>
    </xf>
    <xf numFmtId="11" fontId="8" fillId="0" borderId="1" xfId="3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5" fillId="0" borderId="1" xfId="0" applyFont="1" applyFill="1" applyBorder="1" applyAlignment="1">
      <alignment horizontal="center" vertical="top" wrapText="1" readingOrder="1"/>
    </xf>
    <xf numFmtId="0" fontId="5" fillId="0" borderId="1" xfId="0" applyFont="1" applyFill="1" applyBorder="1" applyAlignment="1">
      <alignment horizontal="left" vertical="top" wrapText="1" readingOrder="1"/>
    </xf>
    <xf numFmtId="41" fontId="5" fillId="0" borderId="1" xfId="1" applyFont="1" applyFill="1" applyBorder="1" applyAlignment="1">
      <alignment horizontal="right" vertical="top" wrapText="1"/>
    </xf>
    <xf numFmtId="0" fontId="14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7" fillId="0" borderId="0" xfId="3" applyFont="1">
      <alignment vertical="center"/>
    </xf>
    <xf numFmtId="0" fontId="7" fillId="0" borderId="0" xfId="5" applyFont="1" applyFill="1">
      <alignment vertical="center"/>
    </xf>
    <xf numFmtId="0" fontId="14" fillId="0" borderId="0" xfId="5" applyFont="1" applyFill="1" applyAlignment="1">
      <alignment horizontal="left" vertical="center"/>
    </xf>
    <xf numFmtId="0" fontId="14" fillId="0" borderId="0" xfId="3" applyFont="1" applyFill="1" applyBorder="1">
      <alignment vertical="center"/>
    </xf>
    <xf numFmtId="0" fontId="19" fillId="0" borderId="0" xfId="5" applyFont="1" applyFill="1" applyAlignment="1">
      <alignment vertical="center"/>
    </xf>
    <xf numFmtId="0" fontId="19" fillId="0" borderId="0" xfId="5" applyFont="1" applyFill="1" applyBorder="1" applyAlignment="1">
      <alignment vertical="center"/>
    </xf>
    <xf numFmtId="0" fontId="8" fillId="0" borderId="0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11" fontId="8" fillId="0" borderId="1" xfId="3" applyNumberFormat="1" applyFont="1" applyBorder="1" applyAlignment="1">
      <alignment horizontal="center" vertical="center" wrapText="1"/>
    </xf>
    <xf numFmtId="0" fontId="8" fillId="0" borderId="0" xfId="3" applyFont="1" applyFill="1" applyBorder="1">
      <alignment vertical="center"/>
    </xf>
    <xf numFmtId="0" fontId="8" fillId="0" borderId="1" xfId="5" applyFont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left" vertical="center" wrapText="1"/>
    </xf>
    <xf numFmtId="11" fontId="23" fillId="0" borderId="1" xfId="5" applyNumberFormat="1" applyFont="1" applyFill="1" applyBorder="1" applyAlignment="1">
      <alignment horizontal="center" vertical="center"/>
    </xf>
    <xf numFmtId="0" fontId="23" fillId="0" borderId="1" xfId="5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11" fontId="8" fillId="0" borderId="1" xfId="5" applyNumberFormat="1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 wrapText="1"/>
    </xf>
    <xf numFmtId="0" fontId="8" fillId="0" borderId="0" xfId="3" applyFont="1" applyBorder="1">
      <alignment vertical="center"/>
    </xf>
    <xf numFmtId="0" fontId="8" fillId="0" borderId="0" xfId="3" applyFont="1">
      <alignment vertical="center"/>
    </xf>
    <xf numFmtId="0" fontId="23" fillId="0" borderId="1" xfId="5" applyFont="1" applyFill="1" applyBorder="1" applyAlignment="1">
      <alignment horizontal="left" vertical="center"/>
    </xf>
    <xf numFmtId="0" fontId="8" fillId="0" borderId="1" xfId="5" applyFont="1" applyBorder="1" applyAlignment="1">
      <alignment horizontal="left" vertical="center" wrapText="1"/>
    </xf>
    <xf numFmtId="0" fontId="7" fillId="0" borderId="1" xfId="5" applyFont="1" applyFill="1" applyBorder="1" applyAlignment="1">
      <alignment horizontal="center" vertical="center"/>
    </xf>
    <xf numFmtId="11" fontId="23" fillId="0" borderId="1" xfId="5" applyNumberFormat="1" applyFont="1" applyFill="1" applyBorder="1" applyAlignment="1">
      <alignment horizontal="center" vertical="center" wrapText="1"/>
    </xf>
    <xf numFmtId="0" fontId="7" fillId="0" borderId="0" xfId="3">
      <alignment vertical="center"/>
    </xf>
    <xf numFmtId="0" fontId="8" fillId="0" borderId="1" xfId="5" applyFont="1" applyFill="1" applyBorder="1" applyAlignment="1">
      <alignment horizontal="left" vertical="center" wrapText="1"/>
    </xf>
    <xf numFmtId="11" fontId="8" fillId="0" borderId="1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1" fontId="8" fillId="0" borderId="1" xfId="5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  <xf numFmtId="11" fontId="11" fillId="0" borderId="1" xfId="3" applyNumberFormat="1" applyFont="1" applyBorder="1" applyAlignment="1">
      <alignment horizontal="center" vertical="center" wrapText="1"/>
    </xf>
    <xf numFmtId="11" fontId="7" fillId="0" borderId="0" xfId="3" applyNumberFormat="1">
      <alignment vertical="center"/>
    </xf>
    <xf numFmtId="0" fontId="11" fillId="0" borderId="1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left" vertical="center"/>
    </xf>
    <xf numFmtId="11" fontId="14" fillId="0" borderId="1" xfId="3" applyNumberFormat="1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4" fillId="0" borderId="0" xfId="3" applyFont="1" applyBorder="1">
      <alignment vertical="center"/>
    </xf>
    <xf numFmtId="0" fontId="11" fillId="0" borderId="1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/>
    </xf>
    <xf numFmtId="0" fontId="11" fillId="0" borderId="1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 wrapText="1"/>
    </xf>
    <xf numFmtId="11" fontId="11" fillId="0" borderId="1" xfId="3" applyNumberFormat="1" applyFont="1" applyFill="1" applyBorder="1" applyAlignment="1">
      <alignment horizontal="center" vertical="center" wrapText="1"/>
    </xf>
    <xf numFmtId="0" fontId="8" fillId="0" borderId="0" xfId="5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14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left" vertical="center"/>
    </xf>
    <xf numFmtId="11" fontId="11" fillId="0" borderId="1" xfId="3" applyNumberFormat="1" applyFont="1" applyFill="1" applyBorder="1" applyAlignment="1">
      <alignment horizontal="center" vertical="center"/>
    </xf>
    <xf numFmtId="0" fontId="7" fillId="0" borderId="0" xfId="3" applyFont="1" applyBorder="1">
      <alignment vertical="center"/>
    </xf>
    <xf numFmtId="176" fontId="11" fillId="0" borderId="0" xfId="4" applyNumberFormat="1" applyFont="1" applyFill="1" applyBorder="1" applyAlignment="1" applyProtection="1">
      <alignment horizontal="center" vertical="center"/>
    </xf>
    <xf numFmtId="0" fontId="20" fillId="10" borderId="1" xfId="3" applyFont="1" applyFill="1" applyBorder="1" applyAlignment="1">
      <alignment horizontal="center" vertical="center" wrapText="1"/>
    </xf>
    <xf numFmtId="0" fontId="20" fillId="10" borderId="1" xfId="5" applyFont="1" applyFill="1" applyBorder="1" applyAlignment="1">
      <alignment horizontal="center" vertical="center" wrapText="1"/>
    </xf>
    <xf numFmtId="0" fontId="29" fillId="0" borderId="0" xfId="3" applyFont="1">
      <alignment vertical="center"/>
    </xf>
    <xf numFmtId="0" fontId="29" fillId="0" borderId="0" xfId="5" applyFont="1" applyFill="1" applyAlignment="1">
      <alignment horizontal="left" vertical="center"/>
    </xf>
    <xf numFmtId="0" fontId="14" fillId="0" borderId="1" xfId="3" applyFont="1" applyBorder="1" applyAlignment="1">
      <alignment horizontal="center" vertical="center" wrapText="1"/>
    </xf>
    <xf numFmtId="0" fontId="76" fillId="0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6" fillId="11" borderId="0" xfId="0" applyFont="1" applyFill="1" applyAlignment="1">
      <alignment horizontal="center" vertical="center"/>
    </xf>
    <xf numFmtId="0" fontId="79" fillId="12" borderId="39" xfId="3" applyFont="1" applyFill="1" applyBorder="1" applyAlignment="1">
      <alignment vertical="center"/>
    </xf>
    <xf numFmtId="0" fontId="79" fillId="12" borderId="40" xfId="3" applyFont="1" applyFill="1" applyBorder="1" applyAlignment="1">
      <alignment vertical="center"/>
    </xf>
    <xf numFmtId="0" fontId="17" fillId="12" borderId="40" xfId="3" applyFont="1" applyFill="1" applyBorder="1" applyAlignment="1">
      <alignment vertical="center"/>
    </xf>
    <xf numFmtId="0" fontId="17" fillId="12" borderId="41" xfId="3" applyFont="1" applyFill="1" applyBorder="1" applyAlignment="1">
      <alignment vertical="center"/>
    </xf>
    <xf numFmtId="0" fontId="77" fillId="12" borderId="1" xfId="3" applyFont="1" applyFill="1" applyBorder="1" applyAlignment="1">
      <alignment horizontal="center" vertical="center"/>
    </xf>
    <xf numFmtId="0" fontId="77" fillId="12" borderId="1" xfId="3" applyFont="1" applyFill="1" applyBorder="1" applyAlignment="1">
      <alignment horizontal="center" vertical="center" wrapText="1"/>
    </xf>
    <xf numFmtId="0" fontId="77" fillId="12" borderId="6" xfId="3" applyFont="1" applyFill="1" applyBorder="1" applyAlignment="1">
      <alignment horizontal="center" vertical="center"/>
    </xf>
    <xf numFmtId="0" fontId="11" fillId="12" borderId="1" xfId="3" applyFont="1" applyFill="1" applyBorder="1" applyAlignment="1">
      <alignment horizontal="center" vertical="center"/>
    </xf>
    <xf numFmtId="10" fontId="11" fillId="12" borderId="1" xfId="518" applyNumberFormat="1" applyFont="1" applyFill="1" applyBorder="1" applyAlignment="1">
      <alignment horizontal="center" vertical="center"/>
    </xf>
    <xf numFmtId="199" fontId="11" fillId="12" borderId="1" xfId="518" applyNumberFormat="1" applyFont="1" applyFill="1" applyBorder="1" applyAlignment="1">
      <alignment horizontal="right" vertical="center"/>
    </xf>
    <xf numFmtId="198" fontId="11" fillId="0" borderId="1" xfId="519" applyNumberFormat="1" applyFont="1" applyFill="1" applyBorder="1" applyAlignment="1">
      <alignment horizontal="center" vertical="center"/>
    </xf>
    <xf numFmtId="200" fontId="11" fillId="0" borderId="1" xfId="519" applyNumberFormat="1" applyFont="1" applyFill="1" applyBorder="1" applyAlignment="1">
      <alignment horizontal="center" vertical="center"/>
    </xf>
    <xf numFmtId="0" fontId="11" fillId="12" borderId="24" xfId="3" applyFont="1" applyFill="1" applyBorder="1" applyAlignment="1">
      <alignment horizontal="center" vertical="center"/>
    </xf>
    <xf numFmtId="0" fontId="11" fillId="12" borderId="5" xfId="3" applyFont="1" applyFill="1" applyBorder="1" applyAlignment="1">
      <alignment horizontal="center" vertical="center"/>
    </xf>
    <xf numFmtId="0" fontId="79" fillId="12" borderId="18" xfId="3" applyFont="1" applyFill="1" applyBorder="1" applyAlignment="1">
      <alignment vertical="center"/>
    </xf>
    <xf numFmtId="0" fontId="79" fillId="12" borderId="0" xfId="3" applyFont="1" applyFill="1" applyBorder="1" applyAlignment="1">
      <alignment vertical="center"/>
    </xf>
    <xf numFmtId="0" fontId="17" fillId="12" borderId="0" xfId="3" applyFont="1" applyFill="1" applyBorder="1" applyAlignment="1">
      <alignment vertical="center"/>
    </xf>
    <xf numFmtId="198" fontId="80" fillId="12" borderId="0" xfId="3" applyNumberFormat="1" applyFont="1" applyFill="1" applyBorder="1" applyAlignment="1">
      <alignment vertical="center"/>
    </xf>
    <xf numFmtId="198" fontId="17" fillId="12" borderId="0" xfId="3" applyNumberFormat="1" applyFont="1" applyFill="1" applyBorder="1" applyAlignment="1">
      <alignment vertical="center"/>
    </xf>
    <xf numFmtId="0" fontId="17" fillId="12" borderId="8" xfId="3" applyFont="1" applyFill="1" applyBorder="1" applyAlignment="1">
      <alignment vertical="center"/>
    </xf>
    <xf numFmtId="0" fontId="11" fillId="12" borderId="2" xfId="3" applyFont="1" applyFill="1" applyBorder="1" applyAlignment="1">
      <alignment horizontal="center" vertical="center"/>
    </xf>
    <xf numFmtId="198" fontId="11" fillId="0" borderId="2" xfId="519" applyNumberFormat="1" applyFont="1" applyFill="1" applyBorder="1" applyAlignment="1">
      <alignment horizontal="center" vertical="center"/>
    </xf>
    <xf numFmtId="201" fontId="8" fillId="12" borderId="2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/>
    </xf>
    <xf numFmtId="0" fontId="11" fillId="12" borderId="6" xfId="3" applyFont="1" applyFill="1" applyBorder="1" applyAlignment="1">
      <alignment horizontal="center" vertical="center"/>
    </xf>
    <xf numFmtId="198" fontId="11" fillId="0" borderId="1" xfId="519" applyNumberFormat="1" applyFont="1" applyFill="1" applyBorder="1" applyAlignment="1">
      <alignment horizontal="center" vertical="center" wrapText="1"/>
    </xf>
    <xf numFmtId="0" fontId="77" fillId="12" borderId="18" xfId="3" applyFont="1" applyFill="1" applyBorder="1" applyAlignment="1">
      <alignment horizontal="center" vertical="center"/>
    </xf>
    <xf numFmtId="0" fontId="77" fillId="12" borderId="0" xfId="3" applyFont="1" applyFill="1" applyBorder="1" applyAlignment="1">
      <alignment horizontal="center" vertical="center" wrapText="1"/>
    </xf>
    <xf numFmtId="0" fontId="77" fillId="12" borderId="0" xfId="3" applyFont="1" applyFill="1" applyBorder="1" applyAlignment="1">
      <alignment horizontal="center" vertical="center"/>
    </xf>
    <xf numFmtId="198" fontId="77" fillId="12" borderId="0" xfId="3" applyNumberFormat="1" applyFont="1" applyFill="1" applyBorder="1" applyAlignment="1">
      <alignment horizontal="center" vertical="center"/>
    </xf>
    <xf numFmtId="0" fontId="77" fillId="12" borderId="8" xfId="3" applyFont="1" applyFill="1" applyBorder="1" applyAlignment="1">
      <alignment horizontal="center" vertical="center"/>
    </xf>
    <xf numFmtId="0" fontId="11" fillId="12" borderId="5" xfId="3" applyFont="1" applyFill="1" applyBorder="1" applyAlignment="1">
      <alignment vertical="center" wrapText="1"/>
    </xf>
    <xf numFmtId="0" fontId="11" fillId="12" borderId="30" xfId="3" applyFont="1" applyFill="1" applyBorder="1" applyAlignment="1">
      <alignment vertical="center" wrapText="1"/>
    </xf>
    <xf numFmtId="0" fontId="11" fillId="12" borderId="5" xfId="3" applyFont="1" applyFill="1" applyBorder="1" applyAlignment="1">
      <alignment vertical="center"/>
    </xf>
    <xf numFmtId="0" fontId="11" fillId="12" borderId="35" xfId="3" applyFont="1" applyFill="1" applyBorder="1" applyAlignment="1">
      <alignment horizontal="center" vertical="center"/>
    </xf>
    <xf numFmtId="0" fontId="6" fillId="0" borderId="0" xfId="0" applyFont="1">
      <alignment vertical="center"/>
    </xf>
    <xf numFmtId="41" fontId="81" fillId="0" borderId="0" xfId="0" applyNumberFormat="1" applyFont="1">
      <alignment vertical="center"/>
    </xf>
    <xf numFmtId="43" fontId="81" fillId="0" borderId="0" xfId="0" applyNumberFormat="1" applyFont="1">
      <alignment vertical="center"/>
    </xf>
    <xf numFmtId="10" fontId="81" fillId="0" borderId="0" xfId="2" applyNumberFormat="1" applyFont="1">
      <alignment vertical="center"/>
    </xf>
    <xf numFmtId="0" fontId="13" fillId="0" borderId="1" xfId="0" applyFont="1" applyBorder="1">
      <alignment vertical="center"/>
    </xf>
    <xf numFmtId="0" fontId="15" fillId="0" borderId="0" xfId="0" applyFont="1" applyFill="1" applyBorder="1" applyAlignment="1">
      <alignment vertical="center" wrapText="1"/>
    </xf>
    <xf numFmtId="0" fontId="13" fillId="0" borderId="0" xfId="0" applyFont="1" applyFill="1" applyBorder="1">
      <alignment vertical="center"/>
    </xf>
    <xf numFmtId="41" fontId="13" fillId="0" borderId="0" xfId="1" applyFont="1" applyFill="1" applyBorder="1">
      <alignment vertical="center"/>
    </xf>
    <xf numFmtId="43" fontId="14" fillId="0" borderId="1" xfId="0" applyNumberFormat="1" applyFont="1" applyBorder="1">
      <alignment vertical="center"/>
    </xf>
    <xf numFmtId="0" fontId="77" fillId="12" borderId="16" xfId="3" applyFont="1" applyFill="1" applyBorder="1" applyAlignment="1">
      <alignment horizontal="center" vertical="center"/>
    </xf>
    <xf numFmtId="0" fontId="11" fillId="12" borderId="0" xfId="3" applyFont="1" applyFill="1" applyBorder="1" applyAlignment="1">
      <alignment horizontal="center" vertical="center" wrapText="1"/>
    </xf>
    <xf numFmtId="0" fontId="11" fillId="12" borderId="0" xfId="3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3" applyFont="1" applyFill="1" applyBorder="1" applyAlignment="1">
      <alignment horizontal="left" vertical="center" wrapText="1"/>
    </xf>
    <xf numFmtId="0" fontId="0" fillId="0" borderId="43" xfId="0" applyBorder="1">
      <alignment vertical="center"/>
    </xf>
    <xf numFmtId="0" fontId="16" fillId="0" borderId="1" xfId="0" applyFont="1" applyFill="1" applyBorder="1">
      <alignment vertical="center"/>
    </xf>
    <xf numFmtId="11" fontId="85" fillId="0" borderId="1" xfId="0" applyNumberFormat="1" applyFont="1" applyBorder="1" applyAlignment="1">
      <alignment horizontal="right" vertical="center"/>
    </xf>
    <xf numFmtId="202" fontId="16" fillId="0" borderId="1" xfId="0" applyNumberFormat="1" applyFont="1" applyFill="1" applyBorder="1">
      <alignment vertical="center"/>
    </xf>
    <xf numFmtId="0" fontId="16" fillId="0" borderId="1" xfId="0" applyFont="1" applyFill="1" applyBorder="1" applyAlignment="1">
      <alignment horizontal="center" vertical="center"/>
    </xf>
    <xf numFmtId="10" fontId="16" fillId="0" borderId="1" xfId="397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82" fillId="13" borderId="1" xfId="0" applyFont="1" applyFill="1" applyBorder="1" applyAlignment="1">
      <alignment horizontal="center" vertical="center"/>
    </xf>
    <xf numFmtId="10" fontId="3" fillId="0" borderId="1" xfId="0" applyNumberFormat="1" applyFont="1" applyBorder="1">
      <alignment vertical="center"/>
    </xf>
    <xf numFmtId="41" fontId="6" fillId="14" borderId="0" xfId="0" applyNumberFormat="1" applyFont="1" applyFill="1">
      <alignment vertical="center"/>
    </xf>
    <xf numFmtId="0" fontId="86" fillId="11" borderId="1" xfId="0" applyFont="1" applyFill="1" applyBorder="1" applyAlignment="1">
      <alignment horizontal="center" vertical="top" wrapText="1" readingOrder="1"/>
    </xf>
    <xf numFmtId="203" fontId="0" fillId="0" borderId="0" xfId="0" applyNumberFormat="1">
      <alignment vertical="center"/>
    </xf>
    <xf numFmtId="0" fontId="82" fillId="11" borderId="1" xfId="0" applyFont="1" applyFill="1" applyBorder="1" applyAlignment="1">
      <alignment horizontal="center" vertical="center" wrapText="1"/>
    </xf>
    <xf numFmtId="0" fontId="82" fillId="11" borderId="2" xfId="0" applyFont="1" applyFill="1" applyBorder="1" applyAlignment="1">
      <alignment horizontal="center" vertical="center" wrapText="1"/>
    </xf>
    <xf numFmtId="10" fontId="82" fillId="11" borderId="1" xfId="397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7" fillId="11" borderId="1" xfId="466" applyFont="1" applyFill="1" applyBorder="1" applyAlignment="1">
      <alignment horizontal="center" vertical="center"/>
    </xf>
    <xf numFmtId="0" fontId="11" fillId="0" borderId="1" xfId="466" applyFont="1" applyBorder="1" applyAlignment="1">
      <alignment vertical="center"/>
    </xf>
    <xf numFmtId="43" fontId="11" fillId="0" borderId="1" xfId="466" applyNumberFormat="1" applyFont="1" applyBorder="1" applyAlignment="1">
      <alignment vertical="center"/>
    </xf>
    <xf numFmtId="0" fontId="7" fillId="0" borderId="0" xfId="0" applyFont="1">
      <alignment vertical="center"/>
    </xf>
    <xf numFmtId="0" fontId="11" fillId="0" borderId="1" xfId="466" applyFont="1" applyBorder="1" applyAlignment="1">
      <alignment vertical="center" wrapText="1"/>
    </xf>
    <xf numFmtId="0" fontId="11" fillId="4" borderId="16" xfId="466" applyFont="1" applyFill="1" applyBorder="1" applyAlignment="1">
      <alignment horizontal="center" vertical="center"/>
    </xf>
    <xf numFmtId="0" fontId="11" fillId="4" borderId="1" xfId="466" applyFont="1" applyFill="1" applyBorder="1" applyAlignment="1">
      <alignment horizontal="center" vertical="center"/>
    </xf>
    <xf numFmtId="0" fontId="11" fillId="4" borderId="17" xfId="466" applyFont="1" applyFill="1" applyBorder="1" applyAlignment="1">
      <alignment horizontal="center" vertical="center"/>
    </xf>
    <xf numFmtId="0" fontId="11" fillId="9" borderId="1" xfId="466" applyFont="1" applyFill="1" applyBorder="1" applyAlignment="1">
      <alignment horizontal="center" vertical="center"/>
    </xf>
    <xf numFmtId="0" fontId="11" fillId="0" borderId="0" xfId="466" applyFont="1" applyAlignment="1">
      <alignment vertical="center"/>
    </xf>
    <xf numFmtId="203" fontId="11" fillId="0" borderId="16" xfId="466" applyNumberFormat="1" applyFont="1" applyBorder="1" applyAlignment="1">
      <alignment vertical="center"/>
    </xf>
    <xf numFmtId="203" fontId="11" fillId="0" borderId="1" xfId="466" applyNumberFormat="1" applyFont="1" applyBorder="1" applyAlignment="1">
      <alignment vertical="center"/>
    </xf>
    <xf numFmtId="203" fontId="11" fillId="0" borderId="17" xfId="466" applyNumberFormat="1" applyFont="1" applyBorder="1" applyAlignment="1">
      <alignment vertical="center"/>
    </xf>
    <xf numFmtId="203" fontId="11" fillId="0" borderId="1" xfId="466" applyNumberFormat="1" applyFont="1" applyFill="1" applyBorder="1" applyAlignment="1">
      <alignment vertical="center"/>
    </xf>
    <xf numFmtId="203" fontId="11" fillId="0" borderId="0" xfId="466" applyNumberFormat="1" applyFont="1" applyBorder="1" applyAlignment="1">
      <alignment vertical="center"/>
    </xf>
    <xf numFmtId="0" fontId="11" fillId="0" borderId="0" xfId="466" applyFont="1" applyBorder="1" applyAlignment="1">
      <alignment vertical="center"/>
    </xf>
    <xf numFmtId="0" fontId="11" fillId="0" borderId="1" xfId="466" applyFont="1" applyFill="1" applyBorder="1" applyAlignment="1">
      <alignment vertical="center" wrapText="1"/>
    </xf>
    <xf numFmtId="201" fontId="11" fillId="0" borderId="16" xfId="466" applyNumberFormat="1" applyFont="1" applyFill="1" applyBorder="1" applyAlignment="1">
      <alignment vertical="center"/>
    </xf>
    <xf numFmtId="201" fontId="11" fillId="0" borderId="1" xfId="466" applyNumberFormat="1" applyFont="1" applyFill="1" applyBorder="1" applyAlignment="1">
      <alignment vertical="center"/>
    </xf>
    <xf numFmtId="201" fontId="11" fillId="0" borderId="17" xfId="466" applyNumberFormat="1" applyFont="1" applyFill="1" applyBorder="1" applyAlignment="1">
      <alignment vertical="center"/>
    </xf>
    <xf numFmtId="195" fontId="11" fillId="0" borderId="0" xfId="466" applyNumberFormat="1" applyFont="1" applyAlignment="1">
      <alignment vertical="center"/>
    </xf>
    <xf numFmtId="201" fontId="11" fillId="0" borderId="0" xfId="466" applyNumberFormat="1" applyFont="1" applyAlignment="1">
      <alignment vertical="center"/>
    </xf>
    <xf numFmtId="201" fontId="88" fillId="15" borderId="0" xfId="466" applyNumberFormat="1" applyFont="1" applyFill="1" applyAlignment="1">
      <alignment vertical="center"/>
    </xf>
    <xf numFmtId="0" fontId="11" fillId="0" borderId="0" xfId="466" applyFont="1" applyAlignment="1">
      <alignment vertical="center" wrapText="1"/>
    </xf>
    <xf numFmtId="0" fontId="11" fillId="4" borderId="16" xfId="466" applyFont="1" applyFill="1" applyBorder="1" applyAlignment="1">
      <alignment horizontal="center" vertical="center" wrapText="1"/>
    </xf>
    <xf numFmtId="201" fontId="11" fillId="0" borderId="1" xfId="466" applyNumberFormat="1" applyFont="1" applyBorder="1" applyAlignment="1">
      <alignment vertical="center"/>
    </xf>
    <xf numFmtId="0" fontId="88" fillId="15" borderId="0" xfId="466" applyFont="1" applyFill="1" applyAlignment="1">
      <alignment vertical="center"/>
    </xf>
    <xf numFmtId="43" fontId="20" fillId="0" borderId="0" xfId="466" applyNumberFormat="1" applyFont="1" applyFill="1" applyAlignment="1">
      <alignment vertical="center"/>
    </xf>
    <xf numFmtId="43" fontId="11" fillId="0" borderId="0" xfId="466" applyNumberFormat="1" applyFont="1" applyAlignment="1">
      <alignment vertical="center"/>
    </xf>
    <xf numFmtId="0" fontId="18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198" fontId="8" fillId="0" borderId="1" xfId="521" applyNumberFormat="1" applyFont="1" applyFill="1" applyBorder="1" applyAlignment="1">
      <alignment horizontal="center" vertical="center"/>
    </xf>
    <xf numFmtId="0" fontId="7" fillId="0" borderId="4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1" fillId="19" borderId="1" xfId="0" applyFont="1" applyFill="1" applyBorder="1" applyAlignment="1">
      <alignment horizontal="center" vertical="center" wrapText="1"/>
    </xf>
    <xf numFmtId="202" fontId="92" fillId="19" borderId="1" xfId="0" applyNumberFormat="1" applyFont="1" applyFill="1" applyBorder="1" applyAlignment="1">
      <alignment horizontal="center" vertical="center" wrapText="1"/>
    </xf>
    <xf numFmtId="10" fontId="89" fillId="19" borderId="1" xfId="2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0" fontId="14" fillId="0" borderId="1" xfId="397" applyNumberFormat="1" applyFont="1" applyBorder="1" applyAlignment="1">
      <alignment horizontal="center" vertical="center"/>
    </xf>
    <xf numFmtId="202" fontId="93" fillId="0" borderId="1" xfId="0" applyNumberFormat="1" applyFont="1" applyBorder="1" applyAlignment="1">
      <alignment horizontal="center" vertical="center" wrapText="1"/>
    </xf>
    <xf numFmtId="0" fontId="93" fillId="0" borderId="1" xfId="0" applyFont="1" applyBorder="1" applyAlignment="1">
      <alignment horizontal="center" vertical="center" wrapText="1"/>
    </xf>
    <xf numFmtId="0" fontId="82" fillId="11" borderId="1" xfId="0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94" fillId="0" borderId="0" xfId="0" applyFont="1">
      <alignment vertical="center"/>
    </xf>
    <xf numFmtId="199" fontId="11" fillId="12" borderId="1" xfId="518" applyNumberFormat="1" applyFont="1" applyFill="1" applyBorder="1" applyAlignment="1">
      <alignment horizontal="center" vertical="center"/>
    </xf>
    <xf numFmtId="10" fontId="16" fillId="0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198" fontId="5" fillId="0" borderId="1" xfId="1" applyNumberFormat="1" applyFont="1" applyFill="1" applyBorder="1" applyAlignment="1">
      <alignment horizontal="right" vertical="top" wrapText="1"/>
    </xf>
    <xf numFmtId="201" fontId="0" fillId="0" borderId="43" xfId="0" applyNumberFormat="1" applyBorder="1">
      <alignment vertical="center"/>
    </xf>
    <xf numFmtId="11" fontId="85" fillId="0" borderId="1" xfId="0" applyNumberFormat="1" applyFont="1" applyBorder="1" applyAlignment="1">
      <alignment horizontal="right" vertical="center" wrapText="1"/>
    </xf>
    <xf numFmtId="11" fontId="0" fillId="0" borderId="0" xfId="0" applyNumberFormat="1">
      <alignment vertical="center"/>
    </xf>
    <xf numFmtId="11" fontId="14" fillId="0" borderId="1" xfId="0" applyNumberFormat="1" applyFont="1" applyFill="1" applyBorder="1">
      <alignment vertical="center"/>
    </xf>
    <xf numFmtId="202" fontId="0" fillId="0" borderId="0" xfId="0" applyNumberFormat="1">
      <alignment vertical="center"/>
    </xf>
    <xf numFmtId="0" fontId="5" fillId="9" borderId="1" xfId="0" applyFont="1" applyFill="1" applyBorder="1" applyAlignment="1">
      <alignment horizontal="left" vertical="top" wrapText="1" readingOrder="1"/>
    </xf>
    <xf numFmtId="0" fontId="15" fillId="9" borderId="1" xfId="0" applyFont="1" applyFill="1" applyBorder="1" applyAlignment="1">
      <alignment vertical="center" wrapText="1"/>
    </xf>
    <xf numFmtId="0" fontId="95" fillId="0" borderId="0" xfId="0" applyFont="1" applyFill="1" applyAlignment="1">
      <alignment horizontal="left" vertical="center"/>
    </xf>
    <xf numFmtId="0" fontId="96" fillId="0" borderId="0" xfId="0" applyFont="1">
      <alignment vertical="center"/>
    </xf>
    <xf numFmtId="0" fontId="93" fillId="0" borderId="0" xfId="0" applyFont="1">
      <alignment vertical="center"/>
    </xf>
    <xf numFmtId="0" fontId="97" fillId="2" borderId="1" xfId="0" applyFont="1" applyFill="1" applyBorder="1" applyAlignment="1">
      <alignment horizontal="left" vertical="top" wrapText="1" readingOrder="1"/>
    </xf>
    <xf numFmtId="0" fontId="90" fillId="0" borderId="1" xfId="0" applyFont="1" applyFill="1" applyBorder="1" applyAlignment="1">
      <alignment horizontal="center" vertical="top" wrapText="1" readingOrder="1"/>
    </xf>
    <xf numFmtId="0" fontId="90" fillId="0" borderId="1" xfId="0" applyFont="1" applyFill="1" applyBorder="1" applyAlignment="1">
      <alignment horizontal="left" vertical="top" wrapText="1" readingOrder="1"/>
    </xf>
    <xf numFmtId="41" fontId="90" fillId="0" borderId="1" xfId="1" applyFont="1" applyFill="1" applyBorder="1" applyAlignment="1">
      <alignment horizontal="right" vertical="top" wrapText="1"/>
    </xf>
    <xf numFmtId="10" fontId="93" fillId="0" borderId="1" xfId="2" applyNumberFormat="1" applyFont="1" applyBorder="1">
      <alignment vertical="center"/>
    </xf>
    <xf numFmtId="10" fontId="93" fillId="0" borderId="1" xfId="0" applyNumberFormat="1" applyFont="1" applyBorder="1">
      <alignment vertical="center"/>
    </xf>
    <xf numFmtId="0" fontId="90" fillId="9" borderId="44" xfId="0" applyFont="1" applyFill="1" applyBorder="1" applyAlignment="1">
      <alignment horizontal="center" vertical="top" wrapText="1" readingOrder="1"/>
    </xf>
    <xf numFmtId="0" fontId="90" fillId="9" borderId="44" xfId="0" applyFont="1" applyFill="1" applyBorder="1" applyAlignment="1">
      <alignment horizontal="left" vertical="top" wrapText="1" readingOrder="1"/>
    </xf>
    <xf numFmtId="41" fontId="90" fillId="9" borderId="44" xfId="1" applyFont="1" applyFill="1" applyBorder="1" applyAlignment="1">
      <alignment horizontal="right" vertical="top" wrapText="1"/>
    </xf>
    <xf numFmtId="10" fontId="93" fillId="9" borderId="44" xfId="2" applyNumberFormat="1" applyFont="1" applyFill="1" applyBorder="1">
      <alignment vertical="center"/>
    </xf>
    <xf numFmtId="10" fontId="93" fillId="9" borderId="44" xfId="0" applyNumberFormat="1" applyFont="1" applyFill="1" applyBorder="1">
      <alignment vertical="center"/>
    </xf>
    <xf numFmtId="0" fontId="90" fillId="0" borderId="3" xfId="0" applyFont="1" applyFill="1" applyBorder="1" applyAlignment="1">
      <alignment horizontal="center" vertical="top" wrapText="1" readingOrder="1"/>
    </xf>
    <xf numFmtId="0" fontId="90" fillId="0" borderId="3" xfId="0" applyFont="1" applyFill="1" applyBorder="1" applyAlignment="1">
      <alignment horizontal="left" vertical="top" wrapText="1" readingOrder="1"/>
    </xf>
    <xf numFmtId="41" fontId="90" fillId="0" borderId="3" xfId="1" applyFont="1" applyFill="1" applyBorder="1" applyAlignment="1">
      <alignment horizontal="right" vertical="top" wrapText="1"/>
    </xf>
    <xf numFmtId="10" fontId="93" fillId="0" borderId="3" xfId="2" applyNumberFormat="1" applyFont="1" applyBorder="1">
      <alignment vertical="center"/>
    </xf>
    <xf numFmtId="10" fontId="93" fillId="0" borderId="3" xfId="0" applyNumberFormat="1" applyFont="1" applyBorder="1">
      <alignment vertical="center"/>
    </xf>
    <xf numFmtId="41" fontId="93" fillId="0" borderId="1" xfId="1" applyFont="1" applyBorder="1">
      <alignment vertical="center"/>
    </xf>
    <xf numFmtId="10" fontId="93" fillId="0" borderId="0" xfId="2" applyNumberFormat="1" applyFont="1">
      <alignment vertical="center"/>
    </xf>
    <xf numFmtId="41" fontId="93" fillId="0" borderId="1" xfId="0" applyNumberFormat="1" applyFont="1" applyBorder="1">
      <alignment vertical="center"/>
    </xf>
    <xf numFmtId="10" fontId="8" fillId="0" borderId="1" xfId="2" applyNumberFormat="1" applyFont="1" applyFill="1" applyBorder="1" applyAlignment="1">
      <alignment horizontal="center" vertical="center"/>
    </xf>
    <xf numFmtId="10" fontId="11" fillId="12" borderId="1" xfId="2" applyNumberFormat="1" applyFont="1" applyFill="1" applyBorder="1" applyAlignment="1">
      <alignment horizontal="right" vertical="center"/>
    </xf>
    <xf numFmtId="201" fontId="7" fillId="0" borderId="43" xfId="0" applyNumberFormat="1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14" fillId="0" borderId="3" xfId="3" applyFont="1" applyBorder="1" applyAlignment="1">
      <alignment vertical="center"/>
    </xf>
    <xf numFmtId="11" fontId="14" fillId="0" borderId="1" xfId="522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522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11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11" fontId="8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1" fontId="16" fillId="0" borderId="1" xfId="0" applyNumberFormat="1" applyFont="1" applyBorder="1" applyAlignment="1">
      <alignment horizontal="center" vertical="center"/>
    </xf>
    <xf numFmtId="202" fontId="20" fillId="20" borderId="1" xfId="0" applyNumberFormat="1" applyFont="1" applyFill="1" applyBorder="1">
      <alignment vertical="center"/>
    </xf>
    <xf numFmtId="11" fontId="14" fillId="0" borderId="1" xfId="0" applyNumberFormat="1" applyFont="1" applyFill="1" applyBorder="1" applyAlignment="1">
      <alignment horizontal="center" vertical="center"/>
    </xf>
    <xf numFmtId="202" fontId="76" fillId="20" borderId="1" xfId="0" applyNumberFormat="1" applyFont="1" applyFill="1" applyBorder="1">
      <alignment vertical="center"/>
    </xf>
    <xf numFmtId="0" fontId="82" fillId="13" borderId="2" xfId="0" applyFont="1" applyFill="1" applyBorder="1" applyAlignment="1">
      <alignment horizontal="center" vertical="center"/>
    </xf>
    <xf numFmtId="0" fontId="82" fillId="0" borderId="0" xfId="0" applyFont="1" applyFill="1" applyBorder="1" applyAlignment="1">
      <alignment horizontal="center" vertical="center" wrapText="1"/>
    </xf>
    <xf numFmtId="202" fontId="15" fillId="0" borderId="1" xfId="0" applyNumberFormat="1" applyFont="1" applyBorder="1">
      <alignment vertical="center"/>
    </xf>
    <xf numFmtId="205" fontId="11" fillId="0" borderId="1" xfId="466" applyNumberFormat="1" applyFont="1" applyBorder="1" applyAlignment="1">
      <alignment vertical="center"/>
    </xf>
    <xf numFmtId="202" fontId="16" fillId="0" borderId="1" xfId="0" applyNumberFormat="1" applyFont="1" applyFill="1" applyBorder="1" applyAlignment="1">
      <alignment vertical="center" wrapText="1"/>
    </xf>
    <xf numFmtId="202" fontId="0" fillId="0" borderId="1" xfId="0" applyNumberFormat="1" applyBorder="1" applyAlignment="1">
      <alignment horizontal="center" vertical="center"/>
    </xf>
    <xf numFmtId="0" fontId="7" fillId="0" borderId="0" xfId="5">
      <alignment vertical="center"/>
    </xf>
    <xf numFmtId="0" fontId="7" fillId="0" borderId="1" xfId="5" applyFont="1" applyBorder="1">
      <alignment vertical="center"/>
    </xf>
    <xf numFmtId="0" fontId="7" fillId="0" borderId="1" xfId="5" applyBorder="1">
      <alignment vertical="center"/>
    </xf>
    <xf numFmtId="11" fontId="7" fillId="0" borderId="1" xfId="5" applyNumberFormat="1" applyBorder="1">
      <alignment vertical="center"/>
    </xf>
    <xf numFmtId="0" fontId="7" fillId="0" borderId="1" xfId="5" applyBorder="1" applyAlignment="1">
      <alignment horizontal="center" vertical="center"/>
    </xf>
    <xf numFmtId="0" fontId="7" fillId="0" borderId="1" xfId="5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7" fillId="12" borderId="16" xfId="3" applyFont="1" applyFill="1" applyBorder="1" applyAlignment="1">
      <alignment horizontal="center" vertical="center"/>
    </xf>
    <xf numFmtId="0" fontId="77" fillId="12" borderId="21" xfId="3" applyFont="1" applyFill="1" applyBorder="1" applyAlignment="1">
      <alignment horizontal="center" vertical="center"/>
    </xf>
    <xf numFmtId="0" fontId="11" fillId="12" borderId="19" xfId="3" applyFont="1" applyFill="1" applyBorder="1" applyAlignment="1">
      <alignment horizontal="center" vertical="center" wrapText="1"/>
    </xf>
    <xf numFmtId="0" fontId="11" fillId="12" borderId="20" xfId="3" applyFont="1" applyFill="1" applyBorder="1" applyAlignment="1">
      <alignment horizontal="center" vertical="center" wrapText="1"/>
    </xf>
    <xf numFmtId="0" fontId="11" fillId="12" borderId="16" xfId="3" applyFont="1" applyFill="1" applyBorder="1" applyAlignment="1">
      <alignment horizontal="center" vertical="center"/>
    </xf>
    <xf numFmtId="0" fontId="11" fillId="12" borderId="21" xfId="3" applyFont="1" applyFill="1" applyBorder="1" applyAlignment="1">
      <alignment horizontal="center" vertical="center"/>
    </xf>
    <xf numFmtId="0" fontId="11" fillId="12" borderId="16" xfId="3" applyFont="1" applyFill="1" applyBorder="1" applyAlignment="1">
      <alignment horizontal="center" vertical="center" wrapText="1"/>
    </xf>
    <xf numFmtId="0" fontId="7" fillId="12" borderId="17" xfId="0" applyFont="1" applyFill="1" applyBorder="1">
      <alignment vertical="center"/>
    </xf>
    <xf numFmtId="0" fontId="11" fillId="12" borderId="16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11" fillId="12" borderId="11" xfId="0" applyFont="1" applyFill="1" applyBorder="1" applyAlignment="1">
      <alignment horizontal="center" vertical="center"/>
    </xf>
    <xf numFmtId="0" fontId="11" fillId="12" borderId="21" xfId="0" applyFont="1" applyFill="1" applyBorder="1" applyAlignment="1">
      <alignment horizontal="center" vertical="center"/>
    </xf>
    <xf numFmtId="0" fontId="11" fillId="12" borderId="17" xfId="3" applyFont="1" applyFill="1" applyBorder="1" applyAlignment="1">
      <alignment horizontal="center" vertical="center"/>
    </xf>
    <xf numFmtId="0" fontId="11" fillId="12" borderId="16" xfId="3" applyFont="1" applyFill="1" applyBorder="1" applyAlignment="1">
      <alignment horizontal="left" vertical="center" wrapText="1"/>
    </xf>
    <xf numFmtId="0" fontId="11" fillId="12" borderId="11" xfId="3" applyFont="1" applyFill="1" applyBorder="1" applyAlignment="1">
      <alignment horizontal="left" vertical="center" wrapText="1"/>
    </xf>
    <xf numFmtId="0" fontId="11" fillId="12" borderId="21" xfId="3" applyFont="1" applyFill="1" applyBorder="1" applyAlignment="1">
      <alignment horizontal="left" vertical="center" wrapText="1"/>
    </xf>
    <xf numFmtId="0" fontId="11" fillId="12" borderId="36" xfId="3" applyFont="1" applyFill="1" applyBorder="1" applyAlignment="1">
      <alignment horizontal="center" vertical="center"/>
    </xf>
    <xf numFmtId="0" fontId="11" fillId="12" borderId="37" xfId="3" applyFont="1" applyFill="1" applyBorder="1" applyAlignment="1">
      <alignment horizontal="center" vertical="center"/>
    </xf>
    <xf numFmtId="0" fontId="11" fillId="12" borderId="36" xfId="3" applyFont="1" applyFill="1" applyBorder="1" applyAlignment="1">
      <alignment horizontal="center" vertical="center" wrapText="1"/>
    </xf>
    <xf numFmtId="0" fontId="11" fillId="12" borderId="13" xfId="3" applyFont="1" applyFill="1" applyBorder="1" applyAlignment="1">
      <alignment horizontal="center" vertical="center"/>
    </xf>
    <xf numFmtId="0" fontId="11" fillId="12" borderId="38" xfId="3" applyFont="1" applyFill="1" applyBorder="1" applyAlignment="1">
      <alignment horizontal="center" vertical="center"/>
    </xf>
    <xf numFmtId="0" fontId="11" fillId="12" borderId="11" xfId="3" applyFont="1" applyFill="1" applyBorder="1" applyAlignment="1">
      <alignment horizontal="center" vertical="center"/>
    </xf>
    <xf numFmtId="0" fontId="11" fillId="12" borderId="19" xfId="0" applyFont="1" applyFill="1" applyBorder="1" applyAlignment="1">
      <alignment horizontal="center" vertical="center"/>
    </xf>
    <xf numFmtId="0" fontId="11" fillId="12" borderId="33" xfId="0" applyFont="1" applyFill="1" applyBorder="1" applyAlignment="1">
      <alignment horizontal="center" vertical="center"/>
    </xf>
    <xf numFmtId="0" fontId="11" fillId="12" borderId="34" xfId="0" applyFont="1" applyFill="1" applyBorder="1" applyAlignment="1">
      <alignment horizontal="center" vertical="center"/>
    </xf>
    <xf numFmtId="0" fontId="77" fillId="12" borderId="5" xfId="3" applyFont="1" applyFill="1" applyBorder="1" applyAlignment="1">
      <alignment horizontal="center" vertical="center" wrapText="1"/>
    </xf>
    <xf numFmtId="0" fontId="77" fillId="12" borderId="5" xfId="3" applyFont="1" applyFill="1" applyBorder="1" applyAlignment="1">
      <alignment horizontal="center" vertical="center"/>
    </xf>
    <xf numFmtId="0" fontId="77" fillId="12" borderId="19" xfId="3" applyFont="1" applyFill="1" applyBorder="1" applyAlignment="1">
      <alignment horizontal="center" vertical="center"/>
    </xf>
    <xf numFmtId="0" fontId="77" fillId="12" borderId="20" xfId="3" applyFont="1" applyFill="1" applyBorder="1" applyAlignment="1">
      <alignment horizontal="center" vertical="center"/>
    </xf>
    <xf numFmtId="0" fontId="77" fillId="12" borderId="22" xfId="3" applyFont="1" applyFill="1" applyBorder="1" applyAlignment="1">
      <alignment horizontal="center" vertical="center"/>
    </xf>
    <xf numFmtId="0" fontId="77" fillId="12" borderId="23" xfId="3" applyFont="1" applyFill="1" applyBorder="1" applyAlignment="1">
      <alignment horizontal="center" vertical="center"/>
    </xf>
    <xf numFmtId="0" fontId="77" fillId="12" borderId="1" xfId="3" applyFont="1" applyFill="1" applyBorder="1" applyAlignment="1">
      <alignment horizontal="center" vertical="center"/>
    </xf>
    <xf numFmtId="0" fontId="77" fillId="12" borderId="11" xfId="3" applyFont="1" applyFill="1" applyBorder="1" applyAlignment="1">
      <alignment horizontal="center" vertical="center"/>
    </xf>
    <xf numFmtId="0" fontId="77" fillId="12" borderId="17" xfId="3" applyFont="1" applyFill="1" applyBorder="1" applyAlignment="1">
      <alignment horizontal="center" vertical="center"/>
    </xf>
    <xf numFmtId="0" fontId="11" fillId="12" borderId="24" xfId="3" applyFont="1" applyFill="1" applyBorder="1" applyAlignment="1">
      <alignment horizontal="center" vertical="center"/>
    </xf>
    <xf numFmtId="0" fontId="11" fillId="12" borderId="30" xfId="3" applyFont="1" applyFill="1" applyBorder="1" applyAlignment="1">
      <alignment horizontal="center" vertical="center"/>
    </xf>
    <xf numFmtId="0" fontId="11" fillId="12" borderId="24" xfId="3" applyFont="1" applyFill="1" applyBorder="1" applyAlignment="1">
      <alignment horizontal="center" vertical="center" wrapText="1"/>
    </xf>
    <xf numFmtId="0" fontId="11" fillId="12" borderId="27" xfId="3" applyFont="1" applyFill="1" applyBorder="1" applyAlignment="1">
      <alignment horizontal="center" vertical="center" wrapText="1"/>
    </xf>
    <xf numFmtId="0" fontId="85" fillId="16" borderId="16" xfId="3" applyFont="1" applyFill="1" applyBorder="1" applyAlignment="1">
      <alignment horizontal="center" vertical="center" wrapText="1"/>
    </xf>
    <xf numFmtId="0" fontId="85" fillId="16" borderId="17" xfId="3" applyFont="1" applyFill="1" applyBorder="1" applyAlignment="1">
      <alignment horizontal="center" vertical="center" wrapText="1"/>
    </xf>
    <xf numFmtId="0" fontId="11" fillId="12" borderId="25" xfId="3" applyFont="1" applyFill="1" applyBorder="1" applyAlignment="1">
      <alignment horizontal="center" vertical="center" wrapText="1"/>
    </xf>
    <xf numFmtId="0" fontId="11" fillId="12" borderId="26" xfId="3" applyFont="1" applyFill="1" applyBorder="1" applyAlignment="1">
      <alignment horizontal="center" vertical="center" wrapText="1"/>
    </xf>
    <xf numFmtId="0" fontId="11" fillId="12" borderId="28" xfId="3" applyFont="1" applyFill="1" applyBorder="1" applyAlignment="1">
      <alignment horizontal="center" vertical="center" wrapText="1"/>
    </xf>
    <xf numFmtId="0" fontId="11" fillId="12" borderId="29" xfId="3" applyFont="1" applyFill="1" applyBorder="1" applyAlignment="1">
      <alignment horizontal="center" vertical="center" wrapText="1"/>
    </xf>
    <xf numFmtId="0" fontId="11" fillId="12" borderId="31" xfId="3" applyFont="1" applyFill="1" applyBorder="1" applyAlignment="1">
      <alignment horizontal="center" vertical="center" wrapText="1"/>
    </xf>
    <xf numFmtId="0" fontId="11" fillId="12" borderId="32" xfId="3" applyFont="1" applyFill="1" applyBorder="1" applyAlignment="1">
      <alignment horizontal="center" vertical="center" wrapText="1"/>
    </xf>
    <xf numFmtId="0" fontId="85" fillId="0" borderId="16" xfId="3" applyFont="1" applyFill="1" applyBorder="1" applyAlignment="1">
      <alignment horizontal="center" vertical="center" wrapText="1"/>
    </xf>
    <xf numFmtId="0" fontId="85" fillId="0" borderId="17" xfId="3" applyFont="1" applyFill="1" applyBorder="1" applyAlignment="1">
      <alignment horizontal="center" vertical="center" wrapText="1"/>
    </xf>
    <xf numFmtId="0" fontId="11" fillId="0" borderId="16" xfId="3" applyFont="1" applyFill="1" applyBorder="1" applyAlignment="1">
      <alignment horizontal="center" vertical="center"/>
    </xf>
    <xf numFmtId="0" fontId="11" fillId="0" borderId="17" xfId="3" applyFont="1" applyFill="1" applyBorder="1" applyAlignment="1">
      <alignment horizontal="center" vertical="center"/>
    </xf>
    <xf numFmtId="0" fontId="11" fillId="0" borderId="16" xfId="3" applyFont="1" applyFill="1" applyBorder="1" applyAlignment="1">
      <alignment horizontal="center" vertical="center" wrapText="1"/>
    </xf>
    <xf numFmtId="0" fontId="11" fillId="0" borderId="17" xfId="3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82" fillId="11" borderId="1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82" fillId="11" borderId="2" xfId="0" applyFont="1" applyFill="1" applyBorder="1" applyAlignment="1">
      <alignment horizontal="center" vertical="center" wrapText="1"/>
    </xf>
    <xf numFmtId="0" fontId="82" fillId="11" borderId="3" xfId="0" applyFont="1" applyFill="1" applyBorder="1" applyAlignment="1">
      <alignment horizontal="center" vertical="center" wrapText="1"/>
    </xf>
    <xf numFmtId="10" fontId="82" fillId="11" borderId="1" xfId="397" applyNumberFormat="1" applyFont="1" applyFill="1" applyBorder="1" applyAlignment="1">
      <alignment horizontal="center" vertical="center" wrapText="1"/>
    </xf>
    <xf numFmtId="0" fontId="77" fillId="12" borderId="2" xfId="3" applyFont="1" applyFill="1" applyBorder="1" applyAlignment="1">
      <alignment horizontal="center" vertical="center" wrapText="1"/>
    </xf>
    <xf numFmtId="0" fontId="77" fillId="12" borderId="3" xfId="3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1" fillId="12" borderId="30" xfId="3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 readingOrder="1"/>
    </xf>
    <xf numFmtId="0" fontId="5" fillId="0" borderId="17" xfId="0" applyFont="1" applyFill="1" applyBorder="1" applyAlignment="1">
      <alignment horizontal="center" vertical="top" wrapText="1" readingOrder="1"/>
    </xf>
    <xf numFmtId="0" fontId="29" fillId="17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201" fontId="14" fillId="0" borderId="2" xfId="0" applyNumberFormat="1" applyFont="1" applyBorder="1" applyAlignment="1">
      <alignment horizontal="center" vertical="center"/>
    </xf>
    <xf numFmtId="201" fontId="14" fillId="0" borderId="4" xfId="0" applyNumberFormat="1" applyFont="1" applyBorder="1" applyAlignment="1">
      <alignment horizontal="center" vertical="center"/>
    </xf>
    <xf numFmtId="201" fontId="14" fillId="0" borderId="3" xfId="0" applyNumberFormat="1" applyFont="1" applyBorder="1" applyAlignment="1">
      <alignment horizontal="center" vertical="center"/>
    </xf>
    <xf numFmtId="204" fontId="14" fillId="0" borderId="2" xfId="397" applyNumberFormat="1" applyFont="1" applyBorder="1" applyAlignment="1">
      <alignment horizontal="center" vertical="center"/>
    </xf>
    <xf numFmtId="204" fontId="14" fillId="0" borderId="4" xfId="397" applyNumberFormat="1" applyFont="1" applyBorder="1" applyAlignment="1">
      <alignment horizontal="center" vertical="center"/>
    </xf>
    <xf numFmtId="204" fontId="14" fillId="0" borderId="3" xfId="397" applyNumberFormat="1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11" fontId="90" fillId="18" borderId="2" xfId="466" applyNumberFormat="1" applyFont="1" applyFill="1" applyBorder="1" applyAlignment="1">
      <alignment horizontal="center" vertical="center" wrapText="1"/>
    </xf>
    <xf numFmtId="11" fontId="90" fillId="18" borderId="4" xfId="466" applyNumberFormat="1" applyFont="1" applyFill="1" applyBorder="1" applyAlignment="1">
      <alignment horizontal="center" vertical="center" wrapText="1"/>
    </xf>
    <xf numFmtId="0" fontId="90" fillId="18" borderId="2" xfId="466" applyFont="1" applyFill="1" applyBorder="1" applyAlignment="1">
      <alignment horizontal="center" vertical="center" wrapText="1"/>
    </xf>
    <xf numFmtId="0" fontId="90" fillId="18" borderId="4" xfId="466" applyFont="1" applyFill="1" applyBorder="1" applyAlignment="1">
      <alignment horizontal="center" vertical="center" wrapText="1"/>
    </xf>
    <xf numFmtId="0" fontId="90" fillId="18" borderId="1" xfId="466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1" fontId="14" fillId="0" borderId="2" xfId="3" applyNumberFormat="1" applyFont="1" applyBorder="1" applyAlignment="1">
      <alignment horizontal="center" vertical="center"/>
    </xf>
    <xf numFmtId="11" fontId="14" fillId="0" borderId="4" xfId="3" applyNumberFormat="1" applyFont="1" applyBorder="1" applyAlignment="1">
      <alignment horizontal="center" vertical="center"/>
    </xf>
    <xf numFmtId="11" fontId="14" fillId="0" borderId="3" xfId="3" applyNumberFormat="1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0" xfId="466" applyFont="1" applyFill="1" applyBorder="1" applyAlignment="1">
      <alignment horizontal="center" vertical="center"/>
    </xf>
    <xf numFmtId="201" fontId="11" fillId="0" borderId="0" xfId="466" applyNumberFormat="1" applyFont="1" applyFill="1" applyBorder="1" applyAlignment="1">
      <alignment vertical="center"/>
    </xf>
    <xf numFmtId="10" fontId="11" fillId="0" borderId="0" xfId="520" applyNumberFormat="1" applyFont="1" applyFill="1" applyBorder="1">
      <alignment vertical="center"/>
    </xf>
    <xf numFmtId="43" fontId="88" fillId="0" borderId="0" xfId="466" applyNumberFormat="1" applyFont="1" applyFill="1" applyBorder="1" applyAlignment="1">
      <alignment vertical="center"/>
    </xf>
    <xf numFmtId="0" fontId="88" fillId="0" borderId="0" xfId="466" applyFont="1" applyFill="1" applyAlignment="1">
      <alignment vertical="center"/>
    </xf>
  </cellXfs>
  <cellStyles count="523">
    <cellStyle name=" _x001f__x001f__x001e__x001f__x001e__x001e__x001e__x001e__x001e__x001d__x001d__x001d__x001d__x001c__x001c__x001c__x001c__x001c__x001c__x001c__x001c__x001b__x001b__x001b__x001b__x001a__x001b__x001b__x001a__x001a_" xfId="6"/>
    <cellStyle name="(표준)" xfId="7"/>
    <cellStyle name="-,-," xfId="8"/>
    <cellStyle name="-,-,,-**,,,," xfId="9"/>
    <cellStyle name=",--,-,-,,--,-,**,,,," xfId="10"/>
    <cellStyle name=",,,+,,,+,++,++,++,+++++,.." xfId="11"/>
    <cellStyle name=",+,++,++++,+++++-." xfId="12"/>
    <cellStyle name="?" xfId="13"/>
    <cellStyle name="??_x000c_@?_x000d_3?_x0001__x000b_" xfId="14"/>
    <cellStyle name="??&amp;O?&amp;H?_x0008__x000f__x0007_?_x0007__x0001__x0001_" xfId="15"/>
    <cellStyle name="??&amp;O?&amp;H?_x0008_??_x0007__x0001__x0001_" xfId="16"/>
    <cellStyle name="_04 경비계획 040106(소모수선총무분할)" xfId="17"/>
    <cellStyle name="_04 경비계획 040106(소모수선총무분할)_경비양식(수정)" xfId="18"/>
    <cellStyle name="_04 경비계획 040106(소모수선총무분할)_지급수수료+세금취합(김언태)" xfId="19"/>
    <cellStyle name="_04 경비계획 총무환경 내부계획 최종 040326" xfId="20"/>
    <cellStyle name="_04 경비계획 총무환경 내부계획 최종 040326_경비양식(수정)" xfId="21"/>
    <cellStyle name="_04 경비계획 총무환경 내부계획 최종 040326_지급수수료+세금취합(김언태)" xfId="22"/>
    <cellStyle name="_04경비 계획내역(030822)" xfId="23"/>
    <cellStyle name="_04경비 계획내역(030822).xls Chart 53" xfId="24"/>
    <cellStyle name="_04경비 계획내역(030822).xls Chart 53_경비양식(수정)" xfId="25"/>
    <cellStyle name="_04경비 계획내역(030822).xls Chart 53_지급수수료+세금취합(김언태)" xfId="26"/>
    <cellStyle name="_04경비 계획내역(030822)_경비양식(수정)" xfId="27"/>
    <cellStyle name="_04경비 계획내역(030822)_지급수수료+세금취합(김언태)" xfId="28"/>
    <cellStyle name="_04년 경비양식" xfId="29"/>
    <cellStyle name="_04년 경비양식_RMC 수도료 경비계획(한양규)" xfId="30"/>
    <cellStyle name="_04년 경비양식_경비양식(수정)" xfId="31"/>
    <cellStyle name="_04년 경비양식_지급수수료+세금취합(김언태)" xfId="32"/>
    <cellStyle name="_05년 경비양식(이현복)" xfId="33"/>
    <cellStyle name="_05년 경비양식(이현복)_경비양식(수정)" xfId="34"/>
    <cellStyle name="_05년 경비양식(이현복)_지급수수료+세금취합(김언태)" xfId="35"/>
    <cellStyle name="_05년 경비양식(이현복1)" xfId="36"/>
    <cellStyle name="_05년 경비양식(이현복1)_경비양식(수정)" xfId="37"/>
    <cellStyle name="_05년 경비양식(이현복1)_지급수수료+세금취합(김언태)" xfId="38"/>
    <cellStyle name="_05년 경비양식(이현복2)" xfId="39"/>
    <cellStyle name="_05년 경비양식(이현복2)_경비양식(수정)" xfId="40"/>
    <cellStyle name="_05년 경비양식(이현복2)_지급수수료+세금취합(김언태)" xfId="41"/>
    <cellStyle name="_05년경비계획 최종" xfId="42"/>
    <cellStyle name="_05년경비계획 최종_경비양식(수정)" xfId="43"/>
    <cellStyle name="_1공장 DRM 경비계획(한양규)" xfId="44"/>
    <cellStyle name="_1공장 DRM 경비계획(한양규)_경비양식(수정)" xfId="45"/>
    <cellStyle name="_1공장 DRM 경비계획(한양규)_지급수수료+세금취합(김언태)" xfId="46"/>
    <cellStyle name="_RMC 수도료 경비계획(한양규)" xfId="47"/>
    <cellStyle name="_경비계획(05년)" xfId="48"/>
    <cellStyle name="_경비계획(05년)_경비양식(수정)" xfId="49"/>
    <cellStyle name="_경비계획(05년)_지급수수료+세금취합(김언태)" xfId="50"/>
    <cellStyle name="_경비계획(06년)_050718_ver_1" xfId="51"/>
    <cellStyle name="_경비양식" xfId="52"/>
    <cellStyle name="_경비양식(수정)" xfId="53"/>
    <cellStyle name="_경비양식_RMC 수도료 경비계획(한양규)" xfId="54"/>
    <cellStyle name="_경비양식_경비양식(수정)" xfId="55"/>
    <cellStyle name="_경비양식_지급수수료+세금취합(김언태)" xfId="56"/>
    <cellStyle name="_수립양식" xfId="57"/>
    <cellStyle name="_쌀붓세원가검토(이마트용)" xfId="58"/>
    <cellStyle name="_연료비('97-2004)실적." xfId="59"/>
    <cellStyle name="_연료비('97-2004)실적._경비양식(수정)" xfId="60"/>
    <cellStyle name="_연료비('97-2004)실적._지급수수료+세금취합(김언태)" xfId="61"/>
    <cellStyle name="_유희왕쵸코바손익" xfId="62"/>
    <cellStyle name="_지급수수료+세금취합(김언태)" xfId="63"/>
    <cellStyle name="_판촉가격" xfId="64"/>
    <cellStyle name="2x indented GHG Textfiels" xfId="65"/>
    <cellStyle name="5x indented GHG Textfiels" xfId="66"/>
    <cellStyle name="AeE­ [0]_±ºº° (5)" xfId="67"/>
    <cellStyle name="ÅëÈ­ [0]_laroux" xfId="68"/>
    <cellStyle name="AeE­ [0]_laroux_½C¿¹PL " xfId="69"/>
    <cellStyle name="ÅëÈ­ [0]_Sheet1" xfId="70"/>
    <cellStyle name="AeE­ [0]_Sheet1_1000점점제품운영" xfId="71"/>
    <cellStyle name="ÅëÈ­ [0]_Sheet1_개발회의0420" xfId="72"/>
    <cellStyle name="AeE­ [0]_Sheet1_까페로티COMKT" xfId="73"/>
    <cellStyle name="AeE­_±O°YC￥_°C°u¿i¿μ " xfId="74"/>
    <cellStyle name="ÅëÈ­_laroux" xfId="75"/>
    <cellStyle name="AeE­_laroux_½C¿¹PL " xfId="76"/>
    <cellStyle name="ÅëÈ­_Sheet1" xfId="77"/>
    <cellStyle name="AeE­_Sheet1_1000점점제품운영" xfId="78"/>
    <cellStyle name="ÅëÈ­_Sheet1_개발회의0420" xfId="79"/>
    <cellStyle name="AeE­_Sheet1_까페로티COMKT" xfId="80"/>
    <cellStyle name="AÞ¸¶ [0]_±ºº° (5)" xfId="81"/>
    <cellStyle name="ÄÞ¸¶ [0]_laroux" xfId="82"/>
    <cellStyle name="AÞ¸¶ [0]_laroux_½C¿¹PL " xfId="83"/>
    <cellStyle name="ÄÞ¸¶ [0]_Sheet1" xfId="84"/>
    <cellStyle name="AÞ¸¶ [0]_Sheet1_1000점점제품운영" xfId="85"/>
    <cellStyle name="ÄÞ¸¶ [0]_Sheet1_개발회의0420" xfId="86"/>
    <cellStyle name="AÞ¸¶ [0]_Sheet1_까페로티COMKT" xfId="87"/>
    <cellStyle name="AÞ¸¶_±ºº° (5)" xfId="88"/>
    <cellStyle name="ÄÞ¸¶_laroux" xfId="89"/>
    <cellStyle name="AÞ¸¶_laroux_½C¿¹PL " xfId="90"/>
    <cellStyle name="ÄÞ¸¶_Sheet1" xfId="91"/>
    <cellStyle name="AÞ¸¶_Sheet1_1000점점제품운영" xfId="92"/>
    <cellStyle name="ÄÞ¸¶_Sheet1_개발회의0420" xfId="93"/>
    <cellStyle name="AÞ¸¶_Sheet1_까페로티COMKT" xfId="94"/>
    <cellStyle name="_x0008_b" xfId="95"/>
    <cellStyle name="Bold GHG Numbers (0.00)" xfId="96"/>
    <cellStyle name="C￥AØ_¿øAc·aºnº°A|C°¸R½ºÆR" xfId="97"/>
    <cellStyle name="Ç¥ÁØ_¼öÃâ2 " xfId="98"/>
    <cellStyle name="C￥AØ_¼oAa3 " xfId="99"/>
    <cellStyle name="Ç¥ÁØ_¼öÃâ3 " xfId="100"/>
    <cellStyle name="C￥AØ_laroux_½C¿¹PL " xfId="101"/>
    <cellStyle name="Ç¥ÁØ_Sheet1" xfId="102"/>
    <cellStyle name="category" xfId="103"/>
    <cellStyle name="Column heading" xfId="104"/>
    <cellStyle name="Column heading 2" xfId="105"/>
    <cellStyle name="Column heading 2 2" xfId="106"/>
    <cellStyle name="Column heading 2 3" xfId="107"/>
    <cellStyle name="Column heading 2 4" xfId="108"/>
    <cellStyle name="Column heading 2 5" xfId="109"/>
    <cellStyle name="Column heading 2 6" xfId="110"/>
    <cellStyle name="Comma [0]" xfId="111"/>
    <cellStyle name="Comma_5 Series SW" xfId="112"/>
    <cellStyle name="Comma0" xfId="113"/>
    <cellStyle name="Corner heading" xfId="114"/>
    <cellStyle name="Corner heading 2" xfId="115"/>
    <cellStyle name="Corner heading 2 2" xfId="116"/>
    <cellStyle name="Corner heading 2 3" xfId="117"/>
    <cellStyle name="Corner heading 2 4" xfId="118"/>
    <cellStyle name="Corner heading 2 5" xfId="119"/>
    <cellStyle name="Corner heading 2 6" xfId="120"/>
    <cellStyle name="Currency [0]" xfId="121"/>
    <cellStyle name="Currency_제조1膀1과 옄황 " xfId="122"/>
    <cellStyle name="Currency0" xfId="123"/>
    <cellStyle name="d" xfId="124"/>
    <cellStyle name="Data" xfId="125"/>
    <cellStyle name="Data 2" xfId="126"/>
    <cellStyle name="Data 2 2" xfId="127"/>
    <cellStyle name="Data 2 3" xfId="128"/>
    <cellStyle name="Data 2 4" xfId="129"/>
    <cellStyle name="Data 2 5" xfId="130"/>
    <cellStyle name="Data 2 6" xfId="131"/>
    <cellStyle name="Data no deci" xfId="132"/>
    <cellStyle name="Data no deci 2" xfId="133"/>
    <cellStyle name="Data no deci 2 2" xfId="134"/>
    <cellStyle name="Data no deci 2 3" xfId="135"/>
    <cellStyle name="Data no deci 2 4" xfId="136"/>
    <cellStyle name="Data no deci 2 5" xfId="137"/>
    <cellStyle name="Data no deci 2 6" xfId="138"/>
    <cellStyle name="Data Superscript" xfId="139"/>
    <cellStyle name="Data Superscript 2" xfId="140"/>
    <cellStyle name="Data Superscript 2 2" xfId="141"/>
    <cellStyle name="Data Superscript 2 3" xfId="142"/>
    <cellStyle name="Data Superscript 2 4" xfId="143"/>
    <cellStyle name="Data Superscript 2 5" xfId="144"/>
    <cellStyle name="Data Superscript 2 6" xfId="145"/>
    <cellStyle name="Data_1-1A-Regular" xfId="146"/>
    <cellStyle name="Data-one deci" xfId="147"/>
    <cellStyle name="Data-one deci 2" xfId="148"/>
    <cellStyle name="Data-one deci 2 2" xfId="149"/>
    <cellStyle name="Data-one deci 2 3" xfId="150"/>
    <cellStyle name="Data-one deci 2 4" xfId="151"/>
    <cellStyle name="Data-one deci 2 5" xfId="152"/>
    <cellStyle name="Data-one deci 2 6" xfId="153"/>
    <cellStyle name="Date" xfId="154"/>
    <cellStyle name="Fixed" xfId="155"/>
    <cellStyle name="Followed Hyperlink" xfId="156"/>
    <cellStyle name="Grey" xfId="157"/>
    <cellStyle name="HEADER" xfId="158"/>
    <cellStyle name="Header1" xfId="159"/>
    <cellStyle name="Header2" xfId="160"/>
    <cellStyle name="Heading 1" xfId="161"/>
    <cellStyle name="Heading 2" xfId="162"/>
    <cellStyle name="Headline" xfId="163"/>
    <cellStyle name="Hed Side" xfId="164"/>
    <cellStyle name="Hed Side 2" xfId="165"/>
    <cellStyle name="Hed Side 2 2" xfId="166"/>
    <cellStyle name="Hed Side 2 3" xfId="167"/>
    <cellStyle name="Hed Side 2 4" xfId="168"/>
    <cellStyle name="Hed Side 2 5" xfId="169"/>
    <cellStyle name="Hed Side 2 6" xfId="170"/>
    <cellStyle name="Hed Side bold" xfId="171"/>
    <cellStyle name="Hed Side bold 2" xfId="172"/>
    <cellStyle name="Hed Side bold 2 2" xfId="173"/>
    <cellStyle name="Hed Side bold 2 3" xfId="174"/>
    <cellStyle name="Hed Side bold 2 4" xfId="175"/>
    <cellStyle name="Hed Side bold 2 5" xfId="176"/>
    <cellStyle name="Hed Side bold 2 6" xfId="177"/>
    <cellStyle name="Hed Side Indent" xfId="178"/>
    <cellStyle name="Hed Side Indent 2" xfId="179"/>
    <cellStyle name="Hed Side Indent 2 2" xfId="180"/>
    <cellStyle name="Hed Side Indent 2 3" xfId="181"/>
    <cellStyle name="Hed Side Indent 2 4" xfId="182"/>
    <cellStyle name="Hed Side Indent 2 5" xfId="183"/>
    <cellStyle name="Hed Side Indent 2 6" xfId="184"/>
    <cellStyle name="Hed Side Regular" xfId="185"/>
    <cellStyle name="Hed Side Regular 2" xfId="186"/>
    <cellStyle name="Hed Side Regular 2 2" xfId="187"/>
    <cellStyle name="Hed Side Regular 2 3" xfId="188"/>
    <cellStyle name="Hed Side Regular 2 4" xfId="189"/>
    <cellStyle name="Hed Side Regular 2 5" xfId="190"/>
    <cellStyle name="Hed Side Regular 2 6" xfId="191"/>
    <cellStyle name="Hed Side_1-1A-Regular" xfId="192"/>
    <cellStyle name="Hed Top" xfId="193"/>
    <cellStyle name="Hed Top - SECTION" xfId="194"/>
    <cellStyle name="Hed Top - SECTION 2" xfId="195"/>
    <cellStyle name="Hed Top - SECTION 2 2" xfId="196"/>
    <cellStyle name="Hed Top - SECTION 2 3" xfId="197"/>
    <cellStyle name="Hed Top - SECTION 2 4" xfId="198"/>
    <cellStyle name="Hed Top - SECTION 2 5" xfId="199"/>
    <cellStyle name="Hed Top - SECTION 2 6" xfId="200"/>
    <cellStyle name="Hed Top 2" xfId="201"/>
    <cellStyle name="Hed Top 2 2" xfId="202"/>
    <cellStyle name="Hed Top 2 3" xfId="203"/>
    <cellStyle name="Hed Top 2 4" xfId="204"/>
    <cellStyle name="Hed Top 2 5" xfId="205"/>
    <cellStyle name="Hed Top 2 6" xfId="206"/>
    <cellStyle name="Hed Top_3-new4" xfId="207"/>
    <cellStyle name="Hyperlink" xfId="208"/>
    <cellStyle name="Input [yellow]" xfId="209"/>
    <cellStyle name="Milliers [0]_Annex_comb_guideline_version4-2" xfId="210"/>
    <cellStyle name="Milliers_Annex_comb_guideline_version4-2" xfId="211"/>
    <cellStyle name="Model" xfId="212"/>
    <cellStyle name="Monétaire [0]_Annex comb guideline 4-7" xfId="213"/>
    <cellStyle name="Monétaire_Annex_comb_guideline_version4-2" xfId="214"/>
    <cellStyle name="Normal - Style1" xfId="215"/>
    <cellStyle name="Normal GHG Numbers (0.00)" xfId="216"/>
    <cellStyle name="Normal GHG Textfiels Bold" xfId="217"/>
    <cellStyle name="Normal GHG whole table" xfId="218"/>
    <cellStyle name="Normal GHG-Shade" xfId="219"/>
    <cellStyle name="Normal GHG-Shade 2" xfId="220"/>
    <cellStyle name="Normal GHG-Shade 3" xfId="221"/>
    <cellStyle name="Normal GHG-Shade 4" xfId="222"/>
    <cellStyle name="Normal GHG-Shade 5" xfId="223"/>
    <cellStyle name="Normal GHG-Shade 6" xfId="224"/>
    <cellStyle name="Normal GHG-Shade 7" xfId="225"/>
    <cellStyle name="Normal_#26-PSS Rev and Drivers " xfId="226"/>
    <cellStyle name="Pattern" xfId="227"/>
    <cellStyle name="Percent [2]" xfId="228"/>
    <cellStyle name="Reference" xfId="229"/>
    <cellStyle name="Reference 2" xfId="230"/>
    <cellStyle name="Reference 2 2" xfId="231"/>
    <cellStyle name="Reference 2 3" xfId="232"/>
    <cellStyle name="Reference 2 4" xfId="233"/>
    <cellStyle name="Reference 2 5" xfId="234"/>
    <cellStyle name="Reference 2 6" xfId="235"/>
    <cellStyle name="Row heading" xfId="236"/>
    <cellStyle name="Row heading 2" xfId="237"/>
    <cellStyle name="Row heading 2 2" xfId="238"/>
    <cellStyle name="Row heading 2 3" xfId="239"/>
    <cellStyle name="Row heading 2 4" xfId="240"/>
    <cellStyle name="Row heading 2 5" xfId="241"/>
    <cellStyle name="Row heading 2 6" xfId="242"/>
    <cellStyle name="Source Hed" xfId="243"/>
    <cellStyle name="Source Letter" xfId="244"/>
    <cellStyle name="Source Letter 2" xfId="245"/>
    <cellStyle name="Source Letter 3" xfId="246"/>
    <cellStyle name="Source Letter 4" xfId="247"/>
    <cellStyle name="Source Letter 5" xfId="248"/>
    <cellStyle name="Source Letter 6" xfId="249"/>
    <cellStyle name="Source Letter 7" xfId="250"/>
    <cellStyle name="Source Superscript" xfId="251"/>
    <cellStyle name="Source Superscript 2" xfId="252"/>
    <cellStyle name="Source Superscript 2 2" xfId="253"/>
    <cellStyle name="Source Superscript 2 3" xfId="254"/>
    <cellStyle name="Source Superscript 2 4" xfId="255"/>
    <cellStyle name="Source Superscript 2 5" xfId="256"/>
    <cellStyle name="Source Superscript 2 6" xfId="257"/>
    <cellStyle name="Source Text" xfId="258"/>
    <cellStyle name="Source Text 2" xfId="259"/>
    <cellStyle name="Source Text 2 2" xfId="260"/>
    <cellStyle name="Source Text 2 3" xfId="261"/>
    <cellStyle name="Source Text 2 4" xfId="262"/>
    <cellStyle name="Source Text 2 5" xfId="263"/>
    <cellStyle name="Source Text 2 6" xfId="264"/>
    <cellStyle name="Standard_CRF Inventar" xfId="265"/>
    <cellStyle name="State" xfId="266"/>
    <cellStyle name="State 2" xfId="267"/>
    <cellStyle name="State 2 2" xfId="268"/>
    <cellStyle name="State 2 3" xfId="269"/>
    <cellStyle name="State 2 4" xfId="270"/>
    <cellStyle name="State 2 5" xfId="271"/>
    <cellStyle name="State 2 6" xfId="272"/>
    <cellStyle name="subhead" xfId="273"/>
    <cellStyle name="Superscript" xfId="274"/>
    <cellStyle name="Superscript 2" xfId="275"/>
    <cellStyle name="Superscript 2 2" xfId="276"/>
    <cellStyle name="Superscript 2 3" xfId="277"/>
    <cellStyle name="Superscript 2 4" xfId="278"/>
    <cellStyle name="Superscript 2 5" xfId="279"/>
    <cellStyle name="Superscript 2 6" xfId="280"/>
    <cellStyle name="Superscript- regular" xfId="281"/>
    <cellStyle name="Superscript- regular 2" xfId="282"/>
    <cellStyle name="Superscript- regular 2 2" xfId="283"/>
    <cellStyle name="Superscript- regular 2 3" xfId="284"/>
    <cellStyle name="Superscript- regular 2 4" xfId="285"/>
    <cellStyle name="Superscript- regular 2 5" xfId="286"/>
    <cellStyle name="Superscript- regular 2 6" xfId="287"/>
    <cellStyle name="Superscript_1-1A-Regular" xfId="288"/>
    <cellStyle name="Table Data" xfId="289"/>
    <cellStyle name="Table Data 2" xfId="290"/>
    <cellStyle name="Table Data 2 2" xfId="291"/>
    <cellStyle name="Table Data 2 3" xfId="292"/>
    <cellStyle name="Table Data 2 4" xfId="293"/>
    <cellStyle name="Table Data 2 5" xfId="294"/>
    <cellStyle name="Table Data 2 6" xfId="295"/>
    <cellStyle name="Table Head Top" xfId="296"/>
    <cellStyle name="Table Head Top 2" xfId="297"/>
    <cellStyle name="Table Head Top 2 2" xfId="298"/>
    <cellStyle name="Table Head Top 2 3" xfId="299"/>
    <cellStyle name="Table Head Top 2 4" xfId="300"/>
    <cellStyle name="Table Head Top 2 5" xfId="301"/>
    <cellStyle name="Table Head Top 2 6" xfId="302"/>
    <cellStyle name="Table Hed Side" xfId="303"/>
    <cellStyle name="Table Hed Side 2" xfId="304"/>
    <cellStyle name="Table Hed Side 2 2" xfId="305"/>
    <cellStyle name="Table Hed Side 2 3" xfId="306"/>
    <cellStyle name="Table Hed Side 2 4" xfId="307"/>
    <cellStyle name="Table Hed Side 2 5" xfId="308"/>
    <cellStyle name="Table Hed Side 2 6" xfId="309"/>
    <cellStyle name="Table Title" xfId="310"/>
    <cellStyle name="Table Title 2" xfId="311"/>
    <cellStyle name="Table Title 2 2" xfId="312"/>
    <cellStyle name="Table Title 2 3" xfId="313"/>
    <cellStyle name="Table Title 2 4" xfId="314"/>
    <cellStyle name="Table Title 2 5" xfId="315"/>
    <cellStyle name="Table Title 2 6" xfId="316"/>
    <cellStyle name="þ_x001d_ð'&amp;Oy?Hy9_x0008__x000f__x0007_æ_x0007__x0007__x0001__x0001_" xfId="317"/>
    <cellStyle name="þ_x001d_ð'&amp;Oy?Hy9_x0008_E_x000c_￠_x000d__x0007__x0001__x0001_" xfId="318"/>
    <cellStyle name="Title Text" xfId="319"/>
    <cellStyle name="Title Text 1" xfId="320"/>
    <cellStyle name="Title Text 1 2" xfId="321"/>
    <cellStyle name="Title Text 1 2 2" xfId="322"/>
    <cellStyle name="Title Text 1 2 3" xfId="323"/>
    <cellStyle name="Title Text 1 2 4" xfId="324"/>
    <cellStyle name="Title Text 1 2 5" xfId="325"/>
    <cellStyle name="Title Text 1 2 6" xfId="326"/>
    <cellStyle name="Title Text 2" xfId="327"/>
    <cellStyle name="Title Text 2 2" xfId="328"/>
    <cellStyle name="Title Text 2 2 2" xfId="329"/>
    <cellStyle name="Title Text 2 2 3" xfId="330"/>
    <cellStyle name="Title Text 2 2 4" xfId="331"/>
    <cellStyle name="Title Text 2 2 5" xfId="332"/>
    <cellStyle name="Title Text 2 2 6" xfId="333"/>
    <cellStyle name="Title Text 3" xfId="334"/>
    <cellStyle name="Title Text 3 2" xfId="335"/>
    <cellStyle name="Title Text 3 3" xfId="336"/>
    <cellStyle name="Title Text 3 4" xfId="337"/>
    <cellStyle name="Title Text 3 5" xfId="338"/>
    <cellStyle name="Title Text 3 6" xfId="339"/>
    <cellStyle name="Title-1" xfId="340"/>
    <cellStyle name="Title-1 2" xfId="341"/>
    <cellStyle name="Title-1 2 2" xfId="342"/>
    <cellStyle name="Title-1 2 3" xfId="343"/>
    <cellStyle name="Title-1 2 4" xfId="344"/>
    <cellStyle name="Title-1 2 5" xfId="345"/>
    <cellStyle name="Title-1 2 6" xfId="346"/>
    <cellStyle name="Title-2" xfId="347"/>
    <cellStyle name="Title-2 2" xfId="348"/>
    <cellStyle name="Title-2 2 2" xfId="349"/>
    <cellStyle name="Title-2 2 3" xfId="350"/>
    <cellStyle name="Title-2 2 4" xfId="351"/>
    <cellStyle name="Title-2 2 5" xfId="352"/>
    <cellStyle name="Title-2 2 6" xfId="353"/>
    <cellStyle name="Title-3" xfId="354"/>
    <cellStyle name="Title-3 2" xfId="355"/>
    <cellStyle name="Title-3 2 2" xfId="356"/>
    <cellStyle name="Title-3 2 3" xfId="357"/>
    <cellStyle name="Title-3 2 4" xfId="358"/>
    <cellStyle name="Title-3 2 5" xfId="359"/>
    <cellStyle name="Title-3 2 6" xfId="360"/>
    <cellStyle name="Total" xfId="361"/>
    <cellStyle name="Tusental (0)_pldt" xfId="362"/>
    <cellStyle name="Tusental_pldt" xfId="363"/>
    <cellStyle name="Valuta (0)_pldt" xfId="364"/>
    <cellStyle name="Valuta_pldt" xfId="365"/>
    <cellStyle name="Wrap" xfId="366"/>
    <cellStyle name="Wrap 2" xfId="367"/>
    <cellStyle name="Wrap 2 2" xfId="368"/>
    <cellStyle name="Wrap 2 3" xfId="369"/>
    <cellStyle name="Wrap 2 4" xfId="370"/>
    <cellStyle name="Wrap 2 5" xfId="371"/>
    <cellStyle name="Wrap 2 6" xfId="372"/>
    <cellStyle name="Wrap Bold" xfId="373"/>
    <cellStyle name="Wrap Bold 2" xfId="374"/>
    <cellStyle name="Wrap Bold 2 2" xfId="375"/>
    <cellStyle name="Wrap Bold 2 3" xfId="376"/>
    <cellStyle name="Wrap Bold 2 4" xfId="377"/>
    <cellStyle name="Wrap Bold 2 5" xfId="378"/>
    <cellStyle name="Wrap Bold 2 6" xfId="379"/>
    <cellStyle name="Wrap Title" xfId="380"/>
    <cellStyle name="Wrap Title 2" xfId="381"/>
    <cellStyle name="Wrap Title 2 2" xfId="382"/>
    <cellStyle name="Wrap Title 2 3" xfId="383"/>
    <cellStyle name="Wrap Title 2 4" xfId="384"/>
    <cellStyle name="Wrap Title 2 5" xfId="385"/>
    <cellStyle name="Wrap Title 2 6" xfId="386"/>
    <cellStyle name="Wrap_NTS99-~11" xfId="387"/>
    <cellStyle name="고정소숫점" xfId="388"/>
    <cellStyle name="고정출력1" xfId="389"/>
    <cellStyle name="고정출력2" xfId="390"/>
    <cellStyle name="날짜" xfId="391"/>
    <cellStyle name="달러" xfId="392"/>
    <cellStyle name="뒤에 오는 하이퍼링크_01年1사분기소비자조사실적(경영전략)" xfId="393"/>
    <cellStyle name="백분율" xfId="2" builtinId="5"/>
    <cellStyle name="백분율 10" xfId="520"/>
    <cellStyle name="백분율 100" xfId="394"/>
    <cellStyle name="백분율 13" xfId="395"/>
    <cellStyle name="백분율 14" xfId="396"/>
    <cellStyle name="백분율 15" xfId="397"/>
    <cellStyle name="백분율 15 2" xfId="398"/>
    <cellStyle name="백분율 2" xfId="399"/>
    <cellStyle name="백분율 2 2" xfId="400"/>
    <cellStyle name="백분율 2 2 2" xfId="401"/>
    <cellStyle name="백분율 2 2 3" xfId="402"/>
    <cellStyle name="백분율 2 2 4" xfId="403"/>
    <cellStyle name="백분율 2 2 5" xfId="404"/>
    <cellStyle name="백분율 2 3" xfId="405"/>
    <cellStyle name="백분율 2 4" xfId="406"/>
    <cellStyle name="백분율 2 5" xfId="407"/>
    <cellStyle name="백분율 3" xfId="408"/>
    <cellStyle name="백분율 3 2" xfId="409"/>
    <cellStyle name="백분율 3 2 2 3" xfId="518"/>
    <cellStyle name="백분율 5 2" xfId="410"/>
    <cellStyle name="봒" xfId="411"/>
    <cellStyle name="쉼표 [0]" xfId="1" builtinId="6"/>
    <cellStyle name="쉼표 [0] 10 2" xfId="412"/>
    <cellStyle name="쉼표 [0] 10 3" xfId="413"/>
    <cellStyle name="쉼표 [0] 10 4" xfId="414"/>
    <cellStyle name="쉼표 [0] 11" xfId="415"/>
    <cellStyle name="쉼표 [0] 11 2" xfId="416"/>
    <cellStyle name="쉼표 [0] 12" xfId="417"/>
    <cellStyle name="쉼표 [0] 12 2" xfId="418"/>
    <cellStyle name="쉼표 [0] 15" xfId="419"/>
    <cellStyle name="쉼표 [0] 15 2" xfId="420"/>
    <cellStyle name="쉼표 [0] 15 2 2" xfId="421"/>
    <cellStyle name="쉼표 [0] 16" xfId="422"/>
    <cellStyle name="쉼표 [0] 2" xfId="423"/>
    <cellStyle name="쉼표 [0] 2 2" xfId="424"/>
    <cellStyle name="쉼표 [0] 2 3" xfId="425"/>
    <cellStyle name="쉼표 [0] 2 3 10" xfId="521"/>
    <cellStyle name="쉼표 [0] 2 4" xfId="426"/>
    <cellStyle name="쉼표 [0] 2 53" xfId="427"/>
    <cellStyle name="쉼표 [0] 2 54" xfId="428"/>
    <cellStyle name="쉼표 [0] 2 56" xfId="517"/>
    <cellStyle name="쉼표 [0] 3" xfId="429"/>
    <cellStyle name="쉼표 [0] 3 2" xfId="430"/>
    <cellStyle name="쉼표 [0] 3 3" xfId="431"/>
    <cellStyle name="쉼표 [0] 3 4" xfId="432"/>
    <cellStyle name="쉼표 [0] 39" xfId="433"/>
    <cellStyle name="쉼표 [0] 39 2" xfId="434"/>
    <cellStyle name="쉼표 [0] 4" xfId="435"/>
    <cellStyle name="쉼표 [0] 4 2" xfId="436"/>
    <cellStyle name="쉼표 [0] 4 3" xfId="437"/>
    <cellStyle name="쉼표 [0] 4 4" xfId="438"/>
    <cellStyle name="쉼표 [0] 5" xfId="439"/>
    <cellStyle name="쉼표 [0] 6" xfId="440"/>
    <cellStyle name="쉼표 [0] 7 2" xfId="441"/>
    <cellStyle name="쉼표 [0] 7 3" xfId="442"/>
    <cellStyle name="쉼표 [0] 7 4" xfId="443"/>
    <cellStyle name="쉼표 [0] 7 4 10 3" xfId="519"/>
    <cellStyle name="쉼표 2" xfId="444"/>
    <cellStyle name="쉼표 3" xfId="445"/>
    <cellStyle name="쉼표 4" xfId="446"/>
    <cellStyle name="쉼표 4 2" xfId="447"/>
    <cellStyle name="쉼표 4 3" xfId="448"/>
    <cellStyle name="쉼표 4 4" xfId="449"/>
    <cellStyle name="쉼표 4 5" xfId="450"/>
    <cellStyle name="쉼표 4 6" xfId="451"/>
    <cellStyle name="스타일 1" xfId="452"/>
    <cellStyle name="자리수" xfId="453"/>
    <cellStyle name="자리수0" xfId="454"/>
    <cellStyle name="콤마 [0]_＃10조직" xfId="455"/>
    <cellStyle name="콤마_＃10조직" xfId="456"/>
    <cellStyle name="표준" xfId="0" builtinId="0"/>
    <cellStyle name="표준 10 2" xfId="457"/>
    <cellStyle name="표준 10 3" xfId="458"/>
    <cellStyle name="표준 10 4" xfId="459"/>
    <cellStyle name="표준 11" xfId="460"/>
    <cellStyle name="표준 11 2" xfId="461"/>
    <cellStyle name="표준 13 2" xfId="5"/>
    <cellStyle name="표준 15 2" xfId="462"/>
    <cellStyle name="표준 16 2" xfId="463"/>
    <cellStyle name="표준 17" xfId="464"/>
    <cellStyle name="표준 17 2" xfId="465"/>
    <cellStyle name="표준 2" xfId="3"/>
    <cellStyle name="표준 2 2" xfId="466"/>
    <cellStyle name="표준 2 2 2" xfId="467"/>
    <cellStyle name="표준 2 2 3" xfId="468"/>
    <cellStyle name="표준 2 2 4" xfId="469"/>
    <cellStyle name="표준 2 2 5" xfId="470"/>
    <cellStyle name="표준 2 3" xfId="471"/>
    <cellStyle name="표준 2 4" xfId="472"/>
    <cellStyle name="표준 2 4 7" xfId="473"/>
    <cellStyle name="표준 2 5" xfId="474"/>
    <cellStyle name="표준 2 56" xfId="475"/>
    <cellStyle name="표준 2 56 2" xfId="476"/>
    <cellStyle name="표준 3" xfId="477"/>
    <cellStyle name="표준 3 2" xfId="478"/>
    <cellStyle name="표준 3 3" xfId="479"/>
    <cellStyle name="표준 3 4" xfId="480"/>
    <cellStyle name="표준 3 5" xfId="481"/>
    <cellStyle name="표준 3 6" xfId="482"/>
    <cellStyle name="표준 3 7" xfId="483"/>
    <cellStyle name="표준 4" xfId="484"/>
    <cellStyle name="표준 4 2" xfId="485"/>
    <cellStyle name="표준 4 3" xfId="486"/>
    <cellStyle name="표준 4 4" xfId="487"/>
    <cellStyle name="표준 4 5" xfId="488"/>
    <cellStyle name="표준 4 6" xfId="489"/>
    <cellStyle name="표준 4 7" xfId="490"/>
    <cellStyle name="표준 5" xfId="491"/>
    <cellStyle name="표준 5 2" xfId="492"/>
    <cellStyle name="표준 5 2 2" xfId="493"/>
    <cellStyle name="표준 5 3" xfId="494"/>
    <cellStyle name="표준 5 4" xfId="495"/>
    <cellStyle name="표준 5 5" xfId="496"/>
    <cellStyle name="표준 5 6" xfId="497"/>
    <cellStyle name="표준 6" xfId="498"/>
    <cellStyle name="표준 6 127" xfId="499"/>
    <cellStyle name="표준 6 2" xfId="500"/>
    <cellStyle name="표준 6 3" xfId="501"/>
    <cellStyle name="표준 6 4" xfId="502"/>
    <cellStyle name="표준 7" xfId="503"/>
    <cellStyle name="표준 7 2" xfId="504"/>
    <cellStyle name="표준 7 3" xfId="505"/>
    <cellStyle name="표준 7 4" xfId="506"/>
    <cellStyle name="표준 8" xfId="507"/>
    <cellStyle name="표준 86" xfId="522"/>
    <cellStyle name="표준 9" xfId="508"/>
    <cellStyle name="표준 9 2" xfId="509"/>
    <cellStyle name="표준 9 3" xfId="510"/>
    <cellStyle name="표준 9 4" xfId="511"/>
    <cellStyle name="표준_2008 데이터설문서_협력사" xfId="4"/>
    <cellStyle name="標準_CRF1999" xfId="512"/>
    <cellStyle name="하이퍼링크 2" xfId="513"/>
    <cellStyle name="합산" xfId="514"/>
    <cellStyle name="화폐기호" xfId="515"/>
    <cellStyle name="화폐기호0" xfId="5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420332</xdr:colOff>
      <xdr:row>19</xdr:row>
      <xdr:rowOff>135064</xdr:rowOff>
    </xdr:from>
    <xdr:to>
      <xdr:col>5</xdr:col>
      <xdr:colOff>122678</xdr:colOff>
      <xdr:row>23</xdr:row>
      <xdr:rowOff>184000</xdr:rowOff>
    </xdr:to>
    <xdr:grpSp>
      <xdr:nvGrpSpPr>
        <xdr:cNvPr id="3" name="그룹 2"/>
        <xdr:cNvGrpSpPr>
          <a:grpSpLocks/>
        </xdr:cNvGrpSpPr>
      </xdr:nvGrpSpPr>
      <xdr:grpSpPr bwMode="auto">
        <a:xfrm>
          <a:off x="2663999" y="4156731"/>
          <a:ext cx="1078179" cy="895602"/>
          <a:chOff x="-29494" y="595340"/>
          <a:chExt cx="1000132" cy="507740"/>
        </a:xfrm>
      </xdr:grpSpPr>
      <xdr:sp macro="" textlink="">
        <xdr:nvSpPr>
          <xdr:cNvPr id="32" name="직사각형 31"/>
          <xdr:cNvSpPr/>
        </xdr:nvSpPr>
        <xdr:spPr>
          <a:xfrm>
            <a:off x="-29494" y="595340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3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33" name="직사각형 32"/>
          <xdr:cNvSpPr/>
        </xdr:nvSpPr>
        <xdr:spPr>
          <a:xfrm>
            <a:off x="-29494" y="809655"/>
            <a:ext cx="1000132" cy="293425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폐기처리</a:t>
            </a:r>
          </a:p>
        </xdr:txBody>
      </xdr:sp>
    </xdr:grpSp>
    <xdr:clientData/>
  </xdr:twoCellAnchor>
  <xdr:twoCellAnchor>
    <xdr:from>
      <xdr:col>4</xdr:col>
      <xdr:colOff>361852</xdr:colOff>
      <xdr:row>9</xdr:row>
      <xdr:rowOff>60516</xdr:rowOff>
    </xdr:from>
    <xdr:to>
      <xdr:col>5</xdr:col>
      <xdr:colOff>269231</xdr:colOff>
      <xdr:row>10</xdr:row>
      <xdr:rowOff>152457</xdr:rowOff>
    </xdr:to>
    <xdr:sp macro="" textlink="">
      <xdr:nvSpPr>
        <xdr:cNvPr id="4" name="TextBox 33"/>
        <xdr:cNvSpPr txBox="1">
          <a:spLocks noChangeArrowheads="1"/>
        </xdr:cNvSpPr>
      </xdr:nvSpPr>
      <xdr:spPr bwMode="auto">
        <a:xfrm>
          <a:off x="3105052" y="1946466"/>
          <a:ext cx="593179" cy="301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ko-KR" altLang="en-US" sz="10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수 송</a:t>
          </a:r>
        </a:p>
      </xdr:txBody>
    </xdr:sp>
    <xdr:clientData/>
  </xdr:twoCellAnchor>
  <xdr:twoCellAnchor>
    <xdr:from>
      <xdr:col>4</xdr:col>
      <xdr:colOff>361853</xdr:colOff>
      <xdr:row>17</xdr:row>
      <xdr:rowOff>48535</xdr:rowOff>
    </xdr:from>
    <xdr:to>
      <xdr:col>5</xdr:col>
      <xdr:colOff>269232</xdr:colOff>
      <xdr:row>18</xdr:row>
      <xdr:rowOff>140476</xdr:rowOff>
    </xdr:to>
    <xdr:sp macro="" textlink="">
      <xdr:nvSpPr>
        <xdr:cNvPr id="5" name="TextBox 34"/>
        <xdr:cNvSpPr txBox="1">
          <a:spLocks noChangeArrowheads="1"/>
        </xdr:cNvSpPr>
      </xdr:nvSpPr>
      <xdr:spPr bwMode="auto">
        <a:xfrm>
          <a:off x="3105053" y="3610885"/>
          <a:ext cx="593179" cy="301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ko-KR" altLang="en-US" sz="10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수 송</a:t>
          </a:r>
        </a:p>
      </xdr:txBody>
    </xdr:sp>
    <xdr:clientData/>
  </xdr:twoCellAnchor>
  <xdr:twoCellAnchor>
    <xdr:from>
      <xdr:col>1</xdr:col>
      <xdr:colOff>1</xdr:colOff>
      <xdr:row>10</xdr:row>
      <xdr:rowOff>205533</xdr:rowOff>
    </xdr:from>
    <xdr:to>
      <xdr:col>7</xdr:col>
      <xdr:colOff>109065</xdr:colOff>
      <xdr:row>16</xdr:row>
      <xdr:rowOff>195290</xdr:rowOff>
    </xdr:to>
    <xdr:grpSp>
      <xdr:nvGrpSpPr>
        <xdr:cNvPr id="6" name="그룹 5"/>
        <xdr:cNvGrpSpPr>
          <a:grpSpLocks/>
        </xdr:cNvGrpSpPr>
      </xdr:nvGrpSpPr>
      <xdr:grpSpPr bwMode="auto">
        <a:xfrm>
          <a:off x="867834" y="2322200"/>
          <a:ext cx="4236564" cy="1259757"/>
          <a:chOff x="1551388" y="3051175"/>
          <a:chExt cx="3933523" cy="995447"/>
        </a:xfrm>
      </xdr:grpSpPr>
      <xdr:sp macro="" textlink="">
        <xdr:nvSpPr>
          <xdr:cNvPr id="30" name="직사각형 29"/>
          <xdr:cNvSpPr>
            <a:spLocks noChangeArrowheads="1"/>
          </xdr:cNvSpPr>
        </xdr:nvSpPr>
        <xdr:spPr bwMode="auto">
          <a:xfrm>
            <a:off x="1551388" y="3051175"/>
            <a:ext cx="598089" cy="995447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2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제품 제조  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단계</a:t>
            </a:r>
          </a:p>
        </xdr:txBody>
      </xdr:sp>
      <xdr:sp macro="" textlink="">
        <xdr:nvSpPr>
          <xdr:cNvPr id="31" name="직사각형 30"/>
          <xdr:cNvSpPr>
            <a:spLocks noChangeArrowheads="1"/>
          </xdr:cNvSpPr>
        </xdr:nvSpPr>
        <xdr:spPr bwMode="auto">
          <a:xfrm>
            <a:off x="2149476" y="3051175"/>
            <a:ext cx="3335435" cy="995447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ko-KR" altLang="en-US" sz="1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</xdr:grpSp>
    <xdr:clientData/>
  </xdr:twoCellAnchor>
  <xdr:twoCellAnchor>
    <xdr:from>
      <xdr:col>1</xdr:col>
      <xdr:colOff>1</xdr:colOff>
      <xdr:row>18</xdr:row>
      <xdr:rowOff>199718</xdr:rowOff>
    </xdr:from>
    <xdr:to>
      <xdr:col>7</xdr:col>
      <xdr:colOff>109065</xdr:colOff>
      <xdr:row>24</xdr:row>
      <xdr:rowOff>70421</xdr:rowOff>
    </xdr:to>
    <xdr:grpSp>
      <xdr:nvGrpSpPr>
        <xdr:cNvPr id="7" name="그룹 6"/>
        <xdr:cNvGrpSpPr>
          <a:grpSpLocks/>
        </xdr:cNvGrpSpPr>
      </xdr:nvGrpSpPr>
      <xdr:grpSpPr bwMode="auto">
        <a:xfrm>
          <a:off x="867834" y="4009718"/>
          <a:ext cx="4236564" cy="1140703"/>
          <a:chOff x="1551388" y="4507615"/>
          <a:chExt cx="3933523" cy="900414"/>
        </a:xfrm>
      </xdr:grpSpPr>
      <xdr:sp macro="" textlink="">
        <xdr:nvSpPr>
          <xdr:cNvPr id="28" name="직사각형 27"/>
          <xdr:cNvSpPr>
            <a:spLocks noChangeArrowheads="1"/>
          </xdr:cNvSpPr>
        </xdr:nvSpPr>
        <xdr:spPr bwMode="auto">
          <a:xfrm>
            <a:off x="1551388" y="4507615"/>
            <a:ext cx="598089" cy="900414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3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폐기단계</a:t>
            </a:r>
          </a:p>
        </xdr:txBody>
      </xdr:sp>
      <xdr:sp macro="" textlink="">
        <xdr:nvSpPr>
          <xdr:cNvPr id="29" name="직사각형 28"/>
          <xdr:cNvSpPr>
            <a:spLocks noChangeArrowheads="1"/>
          </xdr:cNvSpPr>
        </xdr:nvSpPr>
        <xdr:spPr bwMode="auto">
          <a:xfrm>
            <a:off x="2149476" y="4507615"/>
            <a:ext cx="3335435" cy="900414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ko-KR" altLang="en-US" sz="1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</xdr:grpSp>
    <xdr:clientData/>
  </xdr:twoCellAnchor>
  <xdr:twoCellAnchor>
    <xdr:from>
      <xdr:col>4</xdr:col>
      <xdr:colOff>82285</xdr:colOff>
      <xdr:row>9</xdr:row>
      <xdr:rowOff>2558</xdr:rowOff>
    </xdr:from>
    <xdr:to>
      <xdr:col>4</xdr:col>
      <xdr:colOff>394241</xdr:colOff>
      <xdr:row>10</xdr:row>
      <xdr:rowOff>178259</xdr:rowOff>
    </xdr:to>
    <xdr:sp macro="" textlink="">
      <xdr:nvSpPr>
        <xdr:cNvPr id="8" name="아래쪽 화살표 7"/>
        <xdr:cNvSpPr>
          <a:spLocks noChangeArrowheads="1"/>
        </xdr:cNvSpPr>
      </xdr:nvSpPr>
      <xdr:spPr bwMode="auto">
        <a:xfrm>
          <a:off x="2825485" y="1888508"/>
          <a:ext cx="311956" cy="385251"/>
        </a:xfrm>
        <a:prstGeom prst="downArrow">
          <a:avLst>
            <a:gd name="adj1" fmla="val 50000"/>
            <a:gd name="adj2" fmla="val 50033"/>
          </a:avLst>
        </a:prstGeom>
        <a:solidFill>
          <a:srgbClr val="008FAC"/>
        </a:solidFill>
        <a:ln w="9525" algn="ctr">
          <a:noFill/>
          <a:round/>
          <a:headEnd/>
          <a:tailEnd/>
        </a:ln>
      </xdr:spPr>
      <xdr:txBody>
        <a:bodyPr wrap="square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ko-KR" altLang="en-US" sz="18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82286</xdr:colOff>
      <xdr:row>17</xdr:row>
      <xdr:rowOff>9328</xdr:rowOff>
    </xdr:from>
    <xdr:to>
      <xdr:col>4</xdr:col>
      <xdr:colOff>394242</xdr:colOff>
      <xdr:row>18</xdr:row>
      <xdr:rowOff>186734</xdr:rowOff>
    </xdr:to>
    <xdr:sp macro="" textlink="">
      <xdr:nvSpPr>
        <xdr:cNvPr id="9" name="아래쪽 화살표 8"/>
        <xdr:cNvSpPr>
          <a:spLocks noChangeArrowheads="1"/>
        </xdr:cNvSpPr>
      </xdr:nvSpPr>
      <xdr:spPr bwMode="auto">
        <a:xfrm>
          <a:off x="2825486" y="3571678"/>
          <a:ext cx="311956" cy="386956"/>
        </a:xfrm>
        <a:prstGeom prst="downArrow">
          <a:avLst>
            <a:gd name="adj1" fmla="val 50000"/>
            <a:gd name="adj2" fmla="val 50255"/>
          </a:avLst>
        </a:prstGeom>
        <a:solidFill>
          <a:srgbClr val="008FAC"/>
        </a:solidFill>
        <a:ln w="9525" algn="ctr">
          <a:noFill/>
          <a:round/>
          <a:headEnd/>
          <a:tailEnd/>
        </a:ln>
      </xdr:spPr>
      <xdr:txBody>
        <a:bodyPr wrap="square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ko-KR" altLang="en-US" sz="18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</xdr:col>
      <xdr:colOff>514054</xdr:colOff>
      <xdr:row>2</xdr:row>
      <xdr:rowOff>151716</xdr:rowOff>
    </xdr:from>
    <xdr:to>
      <xdr:col>6</xdr:col>
      <xdr:colOff>563011</xdr:colOff>
      <xdr:row>8</xdr:row>
      <xdr:rowOff>17780</xdr:rowOff>
    </xdr:to>
    <xdr:grpSp>
      <xdr:nvGrpSpPr>
        <xdr:cNvPr id="10" name="그룹 9"/>
        <xdr:cNvGrpSpPr>
          <a:grpSpLocks/>
        </xdr:cNvGrpSpPr>
      </xdr:nvGrpSpPr>
      <xdr:grpSpPr bwMode="auto">
        <a:xfrm>
          <a:off x="4133554" y="575049"/>
          <a:ext cx="736874" cy="1136064"/>
          <a:chOff x="1357290" y="714356"/>
          <a:chExt cx="1000132" cy="642942"/>
        </a:xfrm>
      </xdr:grpSpPr>
      <xdr:sp macro="" textlink="">
        <xdr:nvSpPr>
          <xdr:cNvPr id="26" name="직사각형 25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1-4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7" name="직사각형 26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펌프캡</a:t>
            </a:r>
          </a:p>
        </xdr:txBody>
      </xdr:sp>
    </xdr:grpSp>
    <xdr:clientData/>
  </xdr:twoCellAnchor>
  <xdr:twoCellAnchor>
    <xdr:from>
      <xdr:col>3</xdr:col>
      <xdr:colOff>231789</xdr:colOff>
      <xdr:row>2</xdr:row>
      <xdr:rowOff>151716</xdr:rowOff>
    </xdr:from>
    <xdr:to>
      <xdr:col>4</xdr:col>
      <xdr:colOff>280746</xdr:colOff>
      <xdr:row>8</xdr:row>
      <xdr:rowOff>17780</xdr:rowOff>
    </xdr:to>
    <xdr:grpSp>
      <xdr:nvGrpSpPr>
        <xdr:cNvPr id="11" name="그룹 10"/>
        <xdr:cNvGrpSpPr>
          <a:grpSpLocks/>
        </xdr:cNvGrpSpPr>
      </xdr:nvGrpSpPr>
      <xdr:grpSpPr bwMode="auto">
        <a:xfrm>
          <a:off x="2475456" y="575049"/>
          <a:ext cx="736873" cy="1136064"/>
          <a:chOff x="1357290" y="714356"/>
          <a:chExt cx="1000132" cy="642942"/>
        </a:xfrm>
      </xdr:grpSpPr>
      <xdr:sp macro="" textlink="">
        <xdr:nvSpPr>
          <xdr:cNvPr id="24" name="직사각형 23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1-2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5" name="직사각형 24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계면활성제</a:t>
            </a:r>
            <a:r>
              <a:rPr kumimoji="0" lang="en-US" altLang="ko-KR" sz="10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 </a:t>
            </a:r>
            <a:r>
              <a:rPr kumimoji="0" lang="ko-KR" altLang="en-US" sz="10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제조</a:t>
            </a:r>
            <a:endPara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</xdr:grpSp>
    <xdr:clientData/>
  </xdr:twoCellAnchor>
  <xdr:twoCellAnchor>
    <xdr:from>
      <xdr:col>2</xdr:col>
      <xdr:colOff>85891</xdr:colOff>
      <xdr:row>2</xdr:row>
      <xdr:rowOff>151716</xdr:rowOff>
    </xdr:from>
    <xdr:to>
      <xdr:col>3</xdr:col>
      <xdr:colOff>134848</xdr:colOff>
      <xdr:row>8</xdr:row>
      <xdr:rowOff>17780</xdr:rowOff>
    </xdr:to>
    <xdr:grpSp>
      <xdr:nvGrpSpPr>
        <xdr:cNvPr id="12" name="그룹 11"/>
        <xdr:cNvGrpSpPr>
          <a:grpSpLocks/>
        </xdr:cNvGrpSpPr>
      </xdr:nvGrpSpPr>
      <xdr:grpSpPr bwMode="auto">
        <a:xfrm>
          <a:off x="1641641" y="575049"/>
          <a:ext cx="736874" cy="1136064"/>
          <a:chOff x="1357290" y="714356"/>
          <a:chExt cx="1000132" cy="642942"/>
        </a:xfrm>
      </xdr:grpSpPr>
      <xdr:sp macro="" textlink="">
        <xdr:nvSpPr>
          <xdr:cNvPr id="22" name="직사각형 21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1-1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3" name="직사각형 22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lIns="0" rIns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계면활성제</a:t>
            </a: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2 </a:t>
            </a: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제조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</xdr:grpSp>
    <xdr:clientData/>
  </xdr:twoCellAnchor>
  <xdr:twoCellAnchor>
    <xdr:from>
      <xdr:col>4</xdr:col>
      <xdr:colOff>374775</xdr:colOff>
      <xdr:row>2</xdr:row>
      <xdr:rowOff>151716</xdr:rowOff>
    </xdr:from>
    <xdr:to>
      <xdr:col>5</xdr:col>
      <xdr:colOff>423732</xdr:colOff>
      <xdr:row>8</xdr:row>
      <xdr:rowOff>17780</xdr:rowOff>
    </xdr:to>
    <xdr:grpSp>
      <xdr:nvGrpSpPr>
        <xdr:cNvPr id="13" name="그룹 12"/>
        <xdr:cNvGrpSpPr>
          <a:grpSpLocks/>
        </xdr:cNvGrpSpPr>
      </xdr:nvGrpSpPr>
      <xdr:grpSpPr bwMode="auto">
        <a:xfrm>
          <a:off x="3306358" y="575049"/>
          <a:ext cx="736874" cy="1136064"/>
          <a:chOff x="1357290" y="714356"/>
          <a:chExt cx="1000132" cy="642942"/>
        </a:xfrm>
      </xdr:grpSpPr>
      <xdr:sp macro="" textlink="">
        <xdr:nvSpPr>
          <xdr:cNvPr id="20" name="직사각형 19"/>
          <xdr:cNvSpPr/>
        </xdr:nvSpPr>
        <xdr:spPr>
          <a:xfrm>
            <a:off x="1357290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1-3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21" name="직사각형 20"/>
          <xdr:cNvSpPr/>
        </xdr:nvSpPr>
        <xdr:spPr>
          <a:xfrm>
            <a:off x="1357290" y="928670"/>
            <a:ext cx="1000132" cy="428628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용기제조</a:t>
            </a:r>
          </a:p>
        </xdr:txBody>
      </xdr:sp>
    </xdr:grpSp>
    <xdr:clientData/>
  </xdr:twoCellAnchor>
  <xdr:twoCellAnchor>
    <xdr:from>
      <xdr:col>1</xdr:col>
      <xdr:colOff>2</xdr:colOff>
      <xdr:row>2</xdr:row>
      <xdr:rowOff>1</xdr:rowOff>
    </xdr:from>
    <xdr:to>
      <xdr:col>7</xdr:col>
      <xdr:colOff>109065</xdr:colOff>
      <xdr:row>8</xdr:row>
      <xdr:rowOff>176934</xdr:rowOff>
    </xdr:to>
    <xdr:grpSp>
      <xdr:nvGrpSpPr>
        <xdr:cNvPr id="14" name="그룹 13"/>
        <xdr:cNvGrpSpPr>
          <a:grpSpLocks/>
        </xdr:cNvGrpSpPr>
      </xdr:nvGrpSpPr>
      <xdr:grpSpPr bwMode="auto">
        <a:xfrm>
          <a:off x="867835" y="423334"/>
          <a:ext cx="4236563" cy="1446933"/>
          <a:chOff x="1551389" y="1374775"/>
          <a:chExt cx="3933522" cy="1144858"/>
        </a:xfrm>
      </xdr:grpSpPr>
      <xdr:sp macro="" textlink="">
        <xdr:nvSpPr>
          <xdr:cNvPr id="18" name="직사각형 17"/>
          <xdr:cNvSpPr>
            <a:spLocks noChangeArrowheads="1"/>
          </xdr:cNvSpPr>
        </xdr:nvSpPr>
        <xdr:spPr bwMode="auto">
          <a:xfrm>
            <a:off x="1551389" y="1374775"/>
            <a:ext cx="598089" cy="1144858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1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제품 제조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전  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</a:rPr>
              <a:t>단계</a:t>
            </a:r>
          </a:p>
        </xdr:txBody>
      </xdr:sp>
      <xdr:sp macro="" textlink="">
        <xdr:nvSpPr>
          <xdr:cNvPr id="19" name="직사각형 18"/>
          <xdr:cNvSpPr>
            <a:spLocks noChangeArrowheads="1"/>
          </xdr:cNvSpPr>
        </xdr:nvSpPr>
        <xdr:spPr bwMode="auto">
          <a:xfrm>
            <a:off x="2149475" y="1374775"/>
            <a:ext cx="3335436" cy="1144858"/>
          </a:xfrm>
          <a:prstGeom prst="rect">
            <a:avLst/>
          </a:prstGeom>
          <a:noFill/>
          <a:ln w="19050" algn="ctr">
            <a:solidFill>
              <a:srgbClr val="002060"/>
            </a:solidFill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ko-KR" altLang="en-US" sz="1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endParaRPr>
          </a:p>
        </xdr:txBody>
      </xdr:sp>
    </xdr:grpSp>
    <xdr:clientData/>
  </xdr:twoCellAnchor>
  <xdr:twoCellAnchor>
    <xdr:from>
      <xdr:col>3</xdr:col>
      <xdr:colOff>383597</xdr:colOff>
      <xdr:row>11</xdr:row>
      <xdr:rowOff>146846</xdr:rowOff>
    </xdr:from>
    <xdr:to>
      <xdr:col>5</xdr:col>
      <xdr:colOff>85943</xdr:colOff>
      <xdr:row>16</xdr:row>
      <xdr:rowOff>67329</xdr:rowOff>
    </xdr:to>
    <xdr:grpSp>
      <xdr:nvGrpSpPr>
        <xdr:cNvPr id="15" name="그룹 14"/>
        <xdr:cNvGrpSpPr>
          <a:grpSpLocks/>
        </xdr:cNvGrpSpPr>
      </xdr:nvGrpSpPr>
      <xdr:grpSpPr bwMode="auto">
        <a:xfrm>
          <a:off x="2627264" y="2475179"/>
          <a:ext cx="1078179" cy="978817"/>
          <a:chOff x="-29495" y="714356"/>
          <a:chExt cx="1000132" cy="554155"/>
        </a:xfrm>
      </xdr:grpSpPr>
      <xdr:sp macro="" textlink="">
        <xdr:nvSpPr>
          <xdr:cNvPr id="16" name="직사각형 15"/>
          <xdr:cNvSpPr/>
        </xdr:nvSpPr>
        <xdr:spPr>
          <a:xfrm>
            <a:off x="-29495" y="714356"/>
            <a:ext cx="1000132" cy="214314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12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2</a:t>
            </a:r>
            <a:endParaRPr kumimoji="0" lang="ko-KR" altLang="en-US" sz="12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</xdr:txBody>
      </xdr:sp>
      <xdr:sp macro="" textlink="">
        <xdr:nvSpPr>
          <xdr:cNvPr id="17" name="직사각형 16"/>
          <xdr:cNvSpPr/>
        </xdr:nvSpPr>
        <xdr:spPr>
          <a:xfrm>
            <a:off x="-29495" y="928670"/>
            <a:ext cx="1000132" cy="339841"/>
          </a:xfrm>
          <a:prstGeom prst="rect">
            <a:avLst/>
          </a:prstGeom>
          <a:gradFill flip="none" rotWithShape="1">
            <a:gsLst>
              <a:gs pos="0">
                <a:srgbClr val="008FAC">
                  <a:tint val="66000"/>
                  <a:satMod val="160000"/>
                </a:srgbClr>
              </a:gs>
              <a:gs pos="50000">
                <a:srgbClr val="008FAC">
                  <a:tint val="44500"/>
                  <a:satMod val="160000"/>
                </a:srgbClr>
              </a:gs>
              <a:gs pos="100000">
                <a:srgbClr val="008FAC">
                  <a:tint val="23500"/>
                  <a:satMod val="160000"/>
                </a:srgbClr>
              </a:gs>
            </a:gsLst>
            <a:path path="circle">
              <a:fillToRect r="100000" b="100000"/>
            </a:path>
            <a:tileRect l="-100000" t="-100000"/>
          </a:gradFill>
          <a:ln w="19050" cap="flat" cmpd="sng" algn="ctr">
            <a:solidFill>
              <a:srgbClr val="008FAC">
                <a:shade val="50000"/>
              </a:srgbClr>
            </a:solidFill>
            <a:prstDash val="solid"/>
          </a:ln>
          <a:effectLst/>
        </xdr:spPr>
        <xdr:txBody>
          <a:bodyPr wrap="square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제품제조 </a:t>
            </a:r>
            <a:endParaRPr kumimoji="0" lang="en-US" altLang="ko-KR" sz="1000" b="1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맑은 고딕" pitchFamily="50" charset="-127"/>
              <a:ea typeface="맑은 고딕" pitchFamily="50" charset="-127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ko-KR" altLang="en-US" sz="1000" b="1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맑은 고딕" pitchFamily="50" charset="-127"/>
                <a:ea typeface="맑은 고딕" pitchFamily="50" charset="-127"/>
                <a:cs typeface="+mn-cs"/>
              </a:rPr>
              <a:t>및 포장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G16" sqref="G16:G17"/>
    </sheetView>
  </sheetViews>
  <sheetFormatPr defaultRowHeight="16.5"/>
  <cols>
    <col min="1" max="1" width="11" customWidth="1"/>
    <col min="2" max="2" width="15.125" bestFit="1" customWidth="1"/>
    <col min="3" max="3" width="13" customWidth="1"/>
  </cols>
  <sheetData>
    <row r="1" spans="1:5">
      <c r="A1" s="83" t="s">
        <v>213</v>
      </c>
    </row>
    <row r="2" spans="1:5">
      <c r="A2" s="206" t="s">
        <v>422</v>
      </c>
    </row>
    <row r="3" spans="1:5">
      <c r="A3" s="206" t="s">
        <v>423</v>
      </c>
    </row>
    <row r="4" spans="1:5" ht="26.25">
      <c r="A4" s="258" t="s">
        <v>18</v>
      </c>
      <c r="B4" s="259"/>
      <c r="C4" s="187" t="s">
        <v>383</v>
      </c>
      <c r="E4" s="194"/>
    </row>
    <row r="5" spans="1:5">
      <c r="A5" s="6" t="s">
        <v>29</v>
      </c>
      <c r="B5" s="6"/>
      <c r="C5" s="6">
        <v>709</v>
      </c>
    </row>
    <row r="6" spans="1:5">
      <c r="A6" s="262" t="s">
        <v>385</v>
      </c>
      <c r="B6" s="6" t="s">
        <v>30</v>
      </c>
      <c r="C6" s="6">
        <v>62</v>
      </c>
    </row>
    <row r="7" spans="1:5">
      <c r="A7" s="263"/>
      <c r="B7" s="6" t="s">
        <v>31</v>
      </c>
      <c r="C7" s="6">
        <v>14</v>
      </c>
    </row>
    <row r="8" spans="1:5">
      <c r="A8" s="262" t="s">
        <v>424</v>
      </c>
      <c r="B8" s="6" t="s">
        <v>32</v>
      </c>
      <c r="C8" s="6">
        <f>80/8</f>
        <v>10</v>
      </c>
    </row>
    <row r="9" spans="1:5">
      <c r="A9" s="263"/>
      <c r="B9" s="6" t="s">
        <v>33</v>
      </c>
      <c r="C9" s="6">
        <f>16/8</f>
        <v>2</v>
      </c>
    </row>
    <row r="10" spans="1:5">
      <c r="A10" s="260" t="s">
        <v>214</v>
      </c>
      <c r="B10" s="261"/>
      <c r="C10" s="6">
        <f>SUM(C5:C9)</f>
        <v>797</v>
      </c>
    </row>
    <row r="13" spans="1:5">
      <c r="A13" s="83" t="s">
        <v>221</v>
      </c>
    </row>
    <row r="14" spans="1:5">
      <c r="A14" s="207" t="s">
        <v>384</v>
      </c>
    </row>
    <row r="15" spans="1:5">
      <c r="A15" t="s">
        <v>425</v>
      </c>
    </row>
    <row r="16" spans="1:5">
      <c r="A16" t="s">
        <v>426</v>
      </c>
    </row>
    <row r="17" spans="1:3">
      <c r="A17" t="s">
        <v>219</v>
      </c>
    </row>
    <row r="18" spans="1:3">
      <c r="A18" s="258" t="s">
        <v>18</v>
      </c>
      <c r="B18" s="259"/>
      <c r="C18" s="187" t="s">
        <v>383</v>
      </c>
    </row>
    <row r="19" spans="1:3">
      <c r="A19" s="6" t="s">
        <v>29</v>
      </c>
      <c r="B19" s="6"/>
      <c r="C19" s="6">
        <v>83</v>
      </c>
    </row>
    <row r="20" spans="1:3">
      <c r="A20" s="262" t="s">
        <v>385</v>
      </c>
      <c r="B20" s="6" t="s">
        <v>30</v>
      </c>
      <c r="C20" s="6">
        <v>24.4</v>
      </c>
    </row>
    <row r="21" spans="1:3">
      <c r="A21" s="264"/>
      <c r="B21" s="6" t="s">
        <v>215</v>
      </c>
      <c r="C21" s="6">
        <v>11.2</v>
      </c>
    </row>
    <row r="22" spans="1:3">
      <c r="A22" s="263"/>
      <c r="B22" s="6" t="s">
        <v>216</v>
      </c>
      <c r="C22" s="6">
        <v>1.1000000000000001</v>
      </c>
    </row>
    <row r="23" spans="1:3">
      <c r="A23" s="6" t="s">
        <v>386</v>
      </c>
      <c r="B23" s="6" t="s">
        <v>217</v>
      </c>
      <c r="C23" s="6">
        <v>4.5999999999999996</v>
      </c>
    </row>
    <row r="24" spans="1:3">
      <c r="A24" s="6" t="s">
        <v>387</v>
      </c>
      <c r="B24" s="6" t="s">
        <v>218</v>
      </c>
      <c r="C24" s="6">
        <f>72/24</f>
        <v>3</v>
      </c>
    </row>
    <row r="25" spans="1:3">
      <c r="A25" s="260" t="s">
        <v>214</v>
      </c>
      <c r="B25" s="261"/>
      <c r="C25" s="6">
        <f>SUM(C19:C24)</f>
        <v>127.3</v>
      </c>
    </row>
  </sheetData>
  <mergeCells count="7">
    <mergeCell ref="A4:B4"/>
    <mergeCell ref="A10:B10"/>
    <mergeCell ref="A18:B18"/>
    <mergeCell ref="A25:B25"/>
    <mergeCell ref="A6:A7"/>
    <mergeCell ref="A8:A9"/>
    <mergeCell ref="A20:A2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I22" sqref="I22"/>
    </sheetView>
  </sheetViews>
  <sheetFormatPr defaultRowHeight="12"/>
  <cols>
    <col min="1" max="1" width="12" style="1" customWidth="1"/>
    <col min="2" max="2" width="9" style="1"/>
    <col min="3" max="3" width="16.375" style="1" customWidth="1"/>
    <col min="4" max="4" width="16.625" style="1" customWidth="1"/>
    <col min="5" max="16384" width="9" style="1"/>
  </cols>
  <sheetData>
    <row r="1" spans="1:6" ht="16.5">
      <c r="A1" s="83" t="s">
        <v>222</v>
      </c>
    </row>
    <row r="3" spans="1:6" s="208" customFormat="1" ht="24.75" customHeight="1">
      <c r="A3" s="208" t="s">
        <v>427</v>
      </c>
    </row>
    <row r="4" spans="1:6" s="208" customFormat="1" ht="13.5">
      <c r="B4" s="209" t="s">
        <v>1</v>
      </c>
      <c r="C4" s="209" t="s">
        <v>2</v>
      </c>
      <c r="D4" s="209" t="s">
        <v>3</v>
      </c>
      <c r="E4" s="209" t="s">
        <v>428</v>
      </c>
      <c r="F4" s="209" t="s">
        <v>429</v>
      </c>
    </row>
    <row r="5" spans="1:6" s="208" customFormat="1" ht="13.5">
      <c r="B5" s="210">
        <v>4</v>
      </c>
      <c r="C5" s="211" t="s">
        <v>430</v>
      </c>
      <c r="D5" s="212">
        <v>3450000</v>
      </c>
      <c r="E5" s="213">
        <f>D5/$D$15</f>
        <v>0.53841892113333278</v>
      </c>
      <c r="F5" s="214">
        <f>E5</f>
        <v>0.53841892113333278</v>
      </c>
    </row>
    <row r="6" spans="1:6" s="208" customFormat="1" ht="13.5">
      <c r="B6" s="210">
        <v>3</v>
      </c>
      <c r="C6" s="211" t="s">
        <v>6</v>
      </c>
      <c r="D6" s="212">
        <v>1420000</v>
      </c>
      <c r="E6" s="213">
        <f t="shared" ref="E6:E14" si="0">D6/$D$15</f>
        <v>0.22161010666937175</v>
      </c>
      <c r="F6" s="214">
        <f>F5+E6</f>
        <v>0.76002902780270454</v>
      </c>
    </row>
    <row r="7" spans="1:6" s="208" customFormat="1" ht="14.25" thickBot="1">
      <c r="B7" s="215">
        <v>2</v>
      </c>
      <c r="C7" s="216" t="s">
        <v>5</v>
      </c>
      <c r="D7" s="217">
        <v>1340000</v>
      </c>
      <c r="E7" s="218">
        <f t="shared" si="0"/>
        <v>0.20912503023729448</v>
      </c>
      <c r="F7" s="219">
        <f t="shared" ref="F7:F14" si="1">F6+E7</f>
        <v>0.96915405803999899</v>
      </c>
    </row>
    <row r="8" spans="1:6" s="208" customFormat="1" ht="13.5">
      <c r="B8" s="220">
        <v>5</v>
      </c>
      <c r="C8" s="221" t="s">
        <v>8</v>
      </c>
      <c r="D8" s="222">
        <v>185000</v>
      </c>
      <c r="E8" s="223">
        <f t="shared" si="0"/>
        <v>2.8871739249178716E-2</v>
      </c>
      <c r="F8" s="224">
        <f t="shared" si="1"/>
        <v>0.99802579728917773</v>
      </c>
    </row>
    <row r="9" spans="1:6" s="208" customFormat="1" ht="13.5">
      <c r="B9" s="210">
        <v>7</v>
      </c>
      <c r="C9" s="211" t="s">
        <v>9</v>
      </c>
      <c r="D9" s="212">
        <v>5500</v>
      </c>
      <c r="E9" s="213">
        <f t="shared" si="0"/>
        <v>8.5834900470531318E-4</v>
      </c>
      <c r="F9" s="214">
        <f t="shared" si="1"/>
        <v>0.998884146293883</v>
      </c>
    </row>
    <row r="10" spans="1:6" s="208" customFormat="1" ht="13.5">
      <c r="B10" s="210">
        <v>6</v>
      </c>
      <c r="C10" s="211" t="s">
        <v>431</v>
      </c>
      <c r="D10" s="212">
        <v>3500</v>
      </c>
      <c r="E10" s="213">
        <f t="shared" si="0"/>
        <v>5.4622209390338113E-4</v>
      </c>
      <c r="F10" s="214">
        <f t="shared" si="1"/>
        <v>0.99943036838778643</v>
      </c>
    </row>
    <row r="11" spans="1:6" s="208" customFormat="1" ht="13.5">
      <c r="B11" s="210">
        <v>10</v>
      </c>
      <c r="C11" s="211" t="s">
        <v>12</v>
      </c>
      <c r="D11" s="212">
        <v>1800</v>
      </c>
      <c r="E11" s="213">
        <f t="shared" si="0"/>
        <v>2.8091421972173885E-4</v>
      </c>
      <c r="F11" s="214">
        <f t="shared" si="1"/>
        <v>0.99971128260750819</v>
      </c>
    </row>
    <row r="12" spans="1:6" s="208" customFormat="1" ht="13.5">
      <c r="B12" s="210">
        <v>8</v>
      </c>
      <c r="C12" s="211" t="s">
        <v>10</v>
      </c>
      <c r="D12" s="212">
        <v>1500</v>
      </c>
      <c r="E12" s="213">
        <f t="shared" si="0"/>
        <v>2.3409518310144904E-4</v>
      </c>
      <c r="F12" s="214">
        <f t="shared" si="1"/>
        <v>0.99994537779060966</v>
      </c>
    </row>
    <row r="13" spans="1:6" s="208" customFormat="1" ht="13.5">
      <c r="B13" s="210">
        <v>9</v>
      </c>
      <c r="C13" s="211" t="s">
        <v>11</v>
      </c>
      <c r="D13" s="212">
        <v>230</v>
      </c>
      <c r="E13" s="213">
        <f t="shared" si="0"/>
        <v>3.5894594742222185E-5</v>
      </c>
      <c r="F13" s="214">
        <f t="shared" si="1"/>
        <v>0.99998127238535184</v>
      </c>
    </row>
    <row r="14" spans="1:6" s="208" customFormat="1" ht="13.5">
      <c r="B14" s="210">
        <v>1</v>
      </c>
      <c r="C14" s="211" t="s">
        <v>4</v>
      </c>
      <c r="D14" s="212">
        <v>120</v>
      </c>
      <c r="E14" s="213">
        <f t="shared" si="0"/>
        <v>1.8727614648115925E-5</v>
      </c>
      <c r="F14" s="214">
        <f t="shared" si="1"/>
        <v>1</v>
      </c>
    </row>
    <row r="15" spans="1:6" s="208" customFormat="1" ht="13.5">
      <c r="D15" s="225">
        <f>SUM(D5:D14)</f>
        <v>6407650</v>
      </c>
    </row>
    <row r="16" spans="1:6" s="208" customFormat="1" ht="13.5">
      <c r="A16" s="208" t="s">
        <v>432</v>
      </c>
    </row>
    <row r="17" spans="2:6" s="208" customFormat="1" ht="13.5">
      <c r="F17" s="226"/>
    </row>
    <row r="18" spans="2:6" s="208" customFormat="1" ht="13.5">
      <c r="B18" s="209" t="s">
        <v>1</v>
      </c>
      <c r="C18" s="209" t="s">
        <v>2</v>
      </c>
      <c r="D18" s="209" t="s">
        <v>3</v>
      </c>
      <c r="E18" s="209" t="s">
        <v>428</v>
      </c>
      <c r="F18" s="209" t="s">
        <v>429</v>
      </c>
    </row>
    <row r="19" spans="2:6" s="208" customFormat="1" ht="13.5">
      <c r="B19" s="210">
        <v>2</v>
      </c>
      <c r="C19" s="211" t="s">
        <v>433</v>
      </c>
      <c r="D19" s="212">
        <v>62</v>
      </c>
      <c r="E19" s="213">
        <f>D19/$D$22</f>
        <v>0.80310880829015541</v>
      </c>
      <c r="F19" s="214">
        <f>E19</f>
        <v>0.80310880829015541</v>
      </c>
    </row>
    <row r="20" spans="2:6" s="208" customFormat="1" ht="14.25" thickBot="1">
      <c r="B20" s="215">
        <v>1</v>
      </c>
      <c r="C20" s="216" t="s">
        <v>434</v>
      </c>
      <c r="D20" s="217">
        <v>14</v>
      </c>
      <c r="E20" s="218">
        <f t="shared" ref="E20:E21" si="2">D20/$D$22</f>
        <v>0.18134715025906736</v>
      </c>
      <c r="F20" s="219">
        <f>F19+E20</f>
        <v>0.98445595854922274</v>
      </c>
    </row>
    <row r="21" spans="2:6" s="208" customFormat="1" ht="13.5">
      <c r="B21" s="220">
        <v>3</v>
      </c>
      <c r="C21" s="221" t="s">
        <v>435</v>
      </c>
      <c r="D21" s="222">
        <v>1.2</v>
      </c>
      <c r="E21" s="223">
        <f t="shared" si="2"/>
        <v>1.5544041450777202E-2</v>
      </c>
      <c r="F21" s="224">
        <f>F20+E21</f>
        <v>1</v>
      </c>
    </row>
    <row r="22" spans="2:6" s="208" customFormat="1" ht="13.5">
      <c r="D22" s="227">
        <f>SUM(D19:D21)</f>
        <v>77.2</v>
      </c>
    </row>
  </sheetData>
  <sortState ref="B19:F21">
    <sortCondition descending="1" ref="D19:D21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90" zoomScaleNormal="90" workbookViewId="0">
      <selection activeCell="K18" sqref="K18"/>
    </sheetView>
  </sheetViews>
  <sheetFormatPr defaultRowHeight="16.5"/>
  <cols>
    <col min="1" max="1" width="11.375" customWidth="1"/>
  </cols>
  <sheetData>
    <row r="1" spans="1:1">
      <c r="A1" s="83" t="s">
        <v>223</v>
      </c>
    </row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Y30"/>
  <sheetViews>
    <sheetView workbookViewId="0">
      <selection activeCell="L17" sqref="L17"/>
    </sheetView>
  </sheetViews>
  <sheetFormatPr defaultRowHeight="16.5"/>
  <cols>
    <col min="1" max="1" width="2.25" style="152" customWidth="1"/>
    <col min="2" max="3" width="9" style="152"/>
    <col min="4" max="4" width="19.25" style="152" customWidth="1"/>
    <col min="5" max="6" width="9" style="152"/>
    <col min="7" max="7" width="9.625" style="152" bestFit="1" customWidth="1"/>
    <col min="8" max="12" width="9" style="152"/>
    <col min="13" max="13" width="2.375" style="152" customWidth="1"/>
    <col min="14" max="14" width="10.25" style="152" customWidth="1"/>
    <col min="15" max="15" width="2.25" style="152" customWidth="1"/>
    <col min="16" max="16" width="8.125" style="152" customWidth="1"/>
    <col min="17" max="17" width="19" style="152" customWidth="1"/>
    <col min="18" max="18" width="9.875" style="152" customWidth="1"/>
    <col min="19" max="19" width="9.875" style="239" customWidth="1"/>
    <col min="20" max="20" width="13.625" style="239" customWidth="1"/>
    <col min="21" max="21" width="9.875" style="152" customWidth="1"/>
    <col min="22" max="23" width="10.75" style="152" customWidth="1"/>
    <col min="24" max="24" width="11.5" style="152" customWidth="1"/>
    <col min="25" max="16384" width="9" style="152"/>
  </cols>
  <sheetData>
    <row r="2" spans="1:25" ht="18" thickBot="1">
      <c r="A2" s="81"/>
      <c r="B2" s="178" t="s">
        <v>348</v>
      </c>
      <c r="N2" s="81"/>
      <c r="O2" s="179"/>
      <c r="P2" s="81"/>
    </row>
    <row r="3" spans="1:25" ht="19.5">
      <c r="B3" s="84" t="s">
        <v>224</v>
      </c>
      <c r="C3" s="85"/>
      <c r="D3" s="86"/>
      <c r="E3" s="86"/>
      <c r="F3" s="86"/>
      <c r="G3" s="86"/>
      <c r="H3" s="86"/>
      <c r="I3" s="86"/>
      <c r="J3" s="86"/>
      <c r="K3" s="86"/>
      <c r="L3" s="87"/>
      <c r="M3" s="100"/>
      <c r="N3" s="317" t="s">
        <v>436</v>
      </c>
      <c r="P3" s="319" t="s">
        <v>310</v>
      </c>
      <c r="Q3" s="319" t="s">
        <v>311</v>
      </c>
      <c r="R3" s="319" t="s">
        <v>312</v>
      </c>
      <c r="S3" s="319" t="s">
        <v>313</v>
      </c>
      <c r="T3" s="323" t="s">
        <v>609</v>
      </c>
      <c r="U3" s="319" t="s">
        <v>437</v>
      </c>
      <c r="V3" s="319" t="s">
        <v>438</v>
      </c>
      <c r="W3" s="323" t="s">
        <v>314</v>
      </c>
      <c r="X3" s="319" t="s">
        <v>439</v>
      </c>
      <c r="Y3" s="325" t="s">
        <v>315</v>
      </c>
    </row>
    <row r="4" spans="1:25">
      <c r="B4" s="290" t="s">
        <v>316</v>
      </c>
      <c r="C4" s="292" t="s">
        <v>317</v>
      </c>
      <c r="D4" s="293"/>
      <c r="E4" s="296" t="s">
        <v>318</v>
      </c>
      <c r="F4" s="296" t="s">
        <v>319</v>
      </c>
      <c r="G4" s="326" t="s">
        <v>309</v>
      </c>
      <c r="H4" s="265" t="s">
        <v>320</v>
      </c>
      <c r="I4" s="297"/>
      <c r="J4" s="298"/>
      <c r="K4" s="265" t="s">
        <v>321</v>
      </c>
      <c r="L4" s="266"/>
      <c r="M4" s="112"/>
      <c r="N4" s="318"/>
      <c r="P4" s="319"/>
      <c r="Q4" s="319"/>
      <c r="R4" s="319"/>
      <c r="S4" s="319"/>
      <c r="T4" s="324"/>
      <c r="U4" s="319"/>
      <c r="V4" s="319"/>
      <c r="W4" s="324"/>
      <c r="X4" s="319"/>
      <c r="Y4" s="325"/>
    </row>
    <row r="5" spans="1:25">
      <c r="B5" s="291"/>
      <c r="C5" s="294"/>
      <c r="D5" s="295"/>
      <c r="E5" s="296"/>
      <c r="F5" s="296"/>
      <c r="G5" s="327"/>
      <c r="H5" s="88" t="s">
        <v>322</v>
      </c>
      <c r="I5" s="88" t="s">
        <v>323</v>
      </c>
      <c r="J5" s="88" t="s">
        <v>324</v>
      </c>
      <c r="K5" s="89" t="s">
        <v>325</v>
      </c>
      <c r="L5" s="90" t="s">
        <v>326</v>
      </c>
      <c r="M5" s="112"/>
      <c r="N5" s="318"/>
      <c r="P5" s="320"/>
      <c r="Q5" s="321"/>
      <c r="R5" s="321"/>
      <c r="S5" s="321"/>
      <c r="T5" s="321"/>
      <c r="U5" s="321"/>
      <c r="V5" s="321"/>
      <c r="W5" s="321"/>
      <c r="X5" s="321"/>
      <c r="Y5" s="322"/>
    </row>
    <row r="6" spans="1:25">
      <c r="B6" s="301" t="s">
        <v>327</v>
      </c>
      <c r="C6" s="303" t="s">
        <v>341</v>
      </c>
      <c r="D6" s="304"/>
      <c r="E6" s="182" t="s">
        <v>344</v>
      </c>
      <c r="F6" s="91">
        <v>7662.4001999999991</v>
      </c>
      <c r="G6" s="228">
        <v>0.4607469512195122</v>
      </c>
      <c r="H6" s="91"/>
      <c r="I6" s="92"/>
      <c r="J6" s="229"/>
      <c r="K6" s="305"/>
      <c r="L6" s="306"/>
      <c r="M6" s="129"/>
      <c r="N6" s="230">
        <f>F6*$N$20/$F$20</f>
        <v>6.4891600609756095</v>
      </c>
      <c r="P6" s="134"/>
      <c r="Q6" s="234" t="str">
        <f>배출계수!C129</f>
        <v>폴리프로필렌</v>
      </c>
      <c r="R6" s="135"/>
      <c r="S6" s="240">
        <f>배출계수!D129</f>
        <v>1.47</v>
      </c>
      <c r="T6" s="240" t="str">
        <f>배출계수!E129</f>
        <v>kg CO2 / kg</v>
      </c>
      <c r="U6" s="136"/>
      <c r="V6" s="136">
        <f>N6*S6</f>
        <v>9.539065289634145</v>
      </c>
      <c r="W6" s="137"/>
      <c r="X6" s="136">
        <f>V6</f>
        <v>9.539065289634145</v>
      </c>
      <c r="Y6" s="138"/>
    </row>
    <row r="7" spans="1:25">
      <c r="B7" s="302"/>
      <c r="C7" s="303" t="s">
        <v>328</v>
      </c>
      <c r="D7" s="304"/>
      <c r="E7" s="182" t="s">
        <v>344</v>
      </c>
      <c r="F7" s="91">
        <v>5190.6582000000008</v>
      </c>
      <c r="G7" s="228">
        <v>0.77286585365853666</v>
      </c>
      <c r="H7" s="91"/>
      <c r="I7" s="92"/>
      <c r="J7" s="229"/>
      <c r="K7" s="307"/>
      <c r="L7" s="308"/>
      <c r="M7" s="129"/>
      <c r="N7" s="230">
        <f t="shared" ref="N7:N16" si="0">F7*$N$20/$F$20</f>
        <v>4.3958826219512206</v>
      </c>
      <c r="P7" s="134"/>
      <c r="Q7" s="234" t="str">
        <f>배출계수!C129</f>
        <v>폴리프로필렌</v>
      </c>
      <c r="R7" s="135"/>
      <c r="S7" s="240">
        <f>배출계수!D129</f>
        <v>1.47</v>
      </c>
      <c r="T7" s="240" t="str">
        <f>배출계수!E129</f>
        <v>kg CO2 / kg</v>
      </c>
      <c r="U7" s="136"/>
      <c r="V7" s="136">
        <f>N7*S7</f>
        <v>6.4619474542682944</v>
      </c>
      <c r="W7" s="137"/>
      <c r="X7" s="136">
        <f>V7</f>
        <v>6.4619474542682944</v>
      </c>
      <c r="Y7" s="138"/>
    </row>
    <row r="8" spans="1:25">
      <c r="B8" s="302"/>
      <c r="C8" s="303" t="s">
        <v>329</v>
      </c>
      <c r="D8" s="304"/>
      <c r="E8" s="182" t="s">
        <v>344</v>
      </c>
      <c r="F8" s="91">
        <v>1952.0423999999998</v>
      </c>
      <c r="G8" s="228">
        <v>0.89024390243902451</v>
      </c>
      <c r="H8" s="91"/>
      <c r="I8" s="92"/>
      <c r="J8" s="229"/>
      <c r="K8" s="307"/>
      <c r="L8" s="308"/>
      <c r="M8" s="129"/>
      <c r="N8" s="230">
        <f t="shared" si="0"/>
        <v>1.6531524390243899</v>
      </c>
      <c r="P8" s="134"/>
      <c r="Q8" s="234" t="str">
        <f>배출계수!C123</f>
        <v>저밀도 폴리에틸렌</v>
      </c>
      <c r="R8" s="135"/>
      <c r="S8" s="240">
        <f>배출계수!D123</f>
        <v>1.86</v>
      </c>
      <c r="T8" s="240" t="str">
        <f>배출계수!E123</f>
        <v>kg CO2 / kg</v>
      </c>
      <c r="U8" s="136"/>
      <c r="V8" s="136">
        <f>N8*S8</f>
        <v>3.0748635365853656</v>
      </c>
      <c r="W8" s="137"/>
      <c r="X8" s="136">
        <f>V8</f>
        <v>3.0748635365853656</v>
      </c>
      <c r="Y8" s="138"/>
    </row>
    <row r="9" spans="1:25">
      <c r="B9" s="302"/>
      <c r="C9" s="303" t="s">
        <v>304</v>
      </c>
      <c r="D9" s="304"/>
      <c r="E9" s="182" t="s">
        <v>344</v>
      </c>
      <c r="F9" s="91">
        <v>988.69680000000005</v>
      </c>
      <c r="G9" s="228">
        <v>0.94969512195121963</v>
      </c>
      <c r="H9" s="91"/>
      <c r="I9" s="92"/>
      <c r="J9" s="229"/>
      <c r="K9" s="307"/>
      <c r="L9" s="308"/>
      <c r="M9" s="129"/>
      <c r="N9" s="230">
        <f t="shared" si="0"/>
        <v>0.83731097560975609</v>
      </c>
      <c r="P9" s="134"/>
      <c r="Q9" s="234" t="str">
        <f>배출계수!C76</f>
        <v>스테인레스강</v>
      </c>
      <c r="R9" s="135"/>
      <c r="S9" s="240">
        <f>배출계수!D76</f>
        <v>3.23</v>
      </c>
      <c r="T9" s="240" t="str">
        <f>배출계수!E76</f>
        <v>kg CO2 / kg</v>
      </c>
      <c r="U9" s="136"/>
      <c r="V9" s="136">
        <f>N9*S9</f>
        <v>2.7045144512195121</v>
      </c>
      <c r="W9" s="137"/>
      <c r="X9" s="136">
        <f>V9</f>
        <v>2.7045144512195121</v>
      </c>
      <c r="Y9" s="138"/>
    </row>
    <row r="10" spans="1:25" ht="40.5">
      <c r="B10" s="302"/>
      <c r="C10" s="303" t="s">
        <v>305</v>
      </c>
      <c r="D10" s="304"/>
      <c r="E10" s="182" t="s">
        <v>344</v>
      </c>
      <c r="F10" s="91">
        <v>488.01060000000007</v>
      </c>
      <c r="G10" s="228">
        <v>0.97903963414634154</v>
      </c>
      <c r="H10" s="91"/>
      <c r="I10" s="92"/>
      <c r="J10" s="229"/>
      <c r="K10" s="307"/>
      <c r="L10" s="308"/>
      <c r="M10" s="129"/>
      <c r="N10" s="230">
        <f t="shared" si="0"/>
        <v>0.41328810975609759</v>
      </c>
      <c r="P10" s="134"/>
      <c r="Q10" s="235" t="s">
        <v>608</v>
      </c>
      <c r="R10" s="135"/>
      <c r="S10" s="233">
        <v>1.5362784115530999</v>
      </c>
      <c r="T10" s="240" t="s">
        <v>610</v>
      </c>
      <c r="U10" s="136"/>
      <c r="V10" s="136">
        <f>N10*S10</f>
        <v>0.6349256007698808</v>
      </c>
      <c r="W10" s="137"/>
      <c r="X10" s="136">
        <f>V10</f>
        <v>0.6349256007698808</v>
      </c>
      <c r="Y10" s="138"/>
    </row>
    <row r="11" spans="1:25">
      <c r="B11" s="302"/>
      <c r="C11" s="311" t="s">
        <v>330</v>
      </c>
      <c r="D11" s="312"/>
      <c r="E11" s="182" t="s">
        <v>344</v>
      </c>
      <c r="F11" s="91">
        <v>259.84980000000002</v>
      </c>
      <c r="G11" s="228">
        <v>0.99466463414634154</v>
      </c>
      <c r="H11" s="91"/>
      <c r="I11" s="92"/>
      <c r="J11" s="229"/>
      <c r="K11" s="307"/>
      <c r="L11" s="308"/>
      <c r="M11" s="129"/>
      <c r="N11" s="230">
        <f t="shared" si="0"/>
        <v>0.22006250000000002</v>
      </c>
      <c r="P11" s="134"/>
      <c r="Q11" s="234"/>
      <c r="R11" s="135"/>
      <c r="S11" s="240"/>
      <c r="T11" s="240"/>
      <c r="U11" s="136"/>
      <c r="V11" s="136"/>
      <c r="W11" s="137"/>
      <c r="X11" s="136"/>
      <c r="Y11" s="138"/>
    </row>
    <row r="12" spans="1:25">
      <c r="B12" s="302"/>
      <c r="C12" s="311" t="s">
        <v>306</v>
      </c>
      <c r="D12" s="312"/>
      <c r="E12" s="182" t="s">
        <v>344</v>
      </c>
      <c r="F12" s="91">
        <v>50.702400000000004</v>
      </c>
      <c r="G12" s="228">
        <v>0.99771341463414642</v>
      </c>
      <c r="H12" s="91"/>
      <c r="I12" s="92"/>
      <c r="J12" s="229"/>
      <c r="K12" s="307"/>
      <c r="L12" s="308"/>
      <c r="M12" s="129"/>
      <c r="N12" s="230">
        <f t="shared" si="0"/>
        <v>4.2939024390243906E-2</v>
      </c>
      <c r="P12" s="134"/>
      <c r="Q12" s="234"/>
      <c r="R12" s="135"/>
      <c r="S12" s="240"/>
      <c r="T12" s="240"/>
      <c r="U12" s="136"/>
      <c r="V12" s="136"/>
      <c r="W12" s="137"/>
      <c r="X12" s="136"/>
      <c r="Y12" s="138"/>
    </row>
    <row r="13" spans="1:25">
      <c r="B13" s="302"/>
      <c r="C13" s="311" t="s">
        <v>307</v>
      </c>
      <c r="D13" s="312"/>
      <c r="E13" s="182" t="s">
        <v>344</v>
      </c>
      <c r="F13" s="91">
        <v>38.026800000000001</v>
      </c>
      <c r="G13" s="228">
        <v>1</v>
      </c>
      <c r="H13" s="91"/>
      <c r="I13" s="92"/>
      <c r="J13" s="229"/>
      <c r="K13" s="307"/>
      <c r="L13" s="308"/>
      <c r="M13" s="129"/>
      <c r="N13" s="230">
        <f t="shared" si="0"/>
        <v>3.2204268292682928E-2</v>
      </c>
      <c r="P13" s="134"/>
      <c r="Q13" s="234"/>
      <c r="R13" s="135"/>
      <c r="S13" s="240"/>
      <c r="T13" s="240"/>
      <c r="U13" s="136"/>
      <c r="V13" s="136"/>
      <c r="W13" s="137"/>
      <c r="X13" s="136"/>
      <c r="Y13" s="138"/>
    </row>
    <row r="14" spans="1:25">
      <c r="B14" s="299" t="s">
        <v>331</v>
      </c>
      <c r="C14" s="313" t="s">
        <v>332</v>
      </c>
      <c r="D14" s="314"/>
      <c r="E14" s="107" t="s">
        <v>333</v>
      </c>
      <c r="F14" s="91">
        <v>6125.7898150854171</v>
      </c>
      <c r="G14" s="180"/>
      <c r="H14" s="91"/>
      <c r="I14" s="92"/>
      <c r="J14" s="93"/>
      <c r="K14" s="307"/>
      <c r="L14" s="308"/>
      <c r="M14" s="129"/>
      <c r="N14" s="230">
        <f t="shared" si="0"/>
        <v>5.1878301279517416</v>
      </c>
      <c r="P14" s="134"/>
      <c r="Q14" s="234" t="str">
        <f>배출계수!C145</f>
        <v>전기</v>
      </c>
      <c r="R14" s="135"/>
      <c r="S14" s="240">
        <f>배출계수!D145</f>
        <v>0.495</v>
      </c>
      <c r="T14" s="240" t="str">
        <f>배출계수!E145</f>
        <v>kg CO2 / kWh</v>
      </c>
      <c r="U14" s="136"/>
      <c r="V14" s="136">
        <f>N14*S14</f>
        <v>2.5679759133361122</v>
      </c>
      <c r="W14" s="137"/>
      <c r="X14" s="136">
        <f>V14</f>
        <v>2.5679759133361122</v>
      </c>
      <c r="Y14" s="138"/>
    </row>
    <row r="15" spans="1:25">
      <c r="B15" s="300"/>
      <c r="C15" s="313" t="s">
        <v>334</v>
      </c>
      <c r="D15" s="314"/>
      <c r="E15" s="107" t="s">
        <v>333</v>
      </c>
      <c r="F15" s="91">
        <v>20865.721967121113</v>
      </c>
      <c r="G15" s="180"/>
      <c r="H15" s="91"/>
      <c r="I15" s="91"/>
      <c r="J15" s="93"/>
      <c r="K15" s="307"/>
      <c r="L15" s="308"/>
      <c r="M15" s="129"/>
      <c r="N15" s="230">
        <f t="shared" si="0"/>
        <v>17.670834999255685</v>
      </c>
      <c r="P15" s="134"/>
      <c r="Q15" s="234" t="str">
        <f>배출계수!C145</f>
        <v>전기</v>
      </c>
      <c r="R15" s="135"/>
      <c r="S15" s="240">
        <f>배출계수!D145</f>
        <v>0.495</v>
      </c>
      <c r="T15" s="240" t="str">
        <f>배출계수!E145</f>
        <v>kg CO2 / kWh</v>
      </c>
      <c r="U15" s="136"/>
      <c r="V15" s="136">
        <f>N15*S15</f>
        <v>8.747063324631565</v>
      </c>
      <c r="W15" s="137"/>
      <c r="X15" s="136">
        <f>V15</f>
        <v>8.747063324631565</v>
      </c>
      <c r="Y15" s="138"/>
    </row>
    <row r="16" spans="1:25">
      <c r="B16" s="97" t="s">
        <v>335</v>
      </c>
      <c r="C16" s="315" t="s">
        <v>336</v>
      </c>
      <c r="D16" s="316"/>
      <c r="E16" s="182" t="s">
        <v>344</v>
      </c>
      <c r="F16" s="91">
        <v>18277.839880452291</v>
      </c>
      <c r="G16" s="180"/>
      <c r="H16" s="91"/>
      <c r="I16" s="91"/>
      <c r="J16" s="93"/>
      <c r="K16" s="309"/>
      <c r="L16" s="310"/>
      <c r="M16" s="129"/>
      <c r="N16" s="230">
        <f t="shared" si="0"/>
        <v>15.479200440762442</v>
      </c>
      <c r="P16" s="134"/>
      <c r="Q16" s="152" t="str">
        <f>배출계수!C136</f>
        <v>상수</v>
      </c>
      <c r="R16" s="135"/>
      <c r="S16" s="240">
        <f>배출계수!D136</f>
        <v>3.3199999999999999E-4</v>
      </c>
      <c r="T16" s="240" t="str">
        <f>배출계수!E136</f>
        <v>kg CO2 / kg</v>
      </c>
      <c r="U16" s="136"/>
      <c r="V16" s="136">
        <f>N16*S16</f>
        <v>5.1390945463331309E-3</v>
      </c>
      <c r="W16" s="137"/>
      <c r="X16" s="136">
        <f>V16</f>
        <v>5.1390945463331309E-3</v>
      </c>
      <c r="Y16" s="138"/>
    </row>
    <row r="17" spans="2:25" ht="19.5">
      <c r="B17" s="98" t="s">
        <v>225</v>
      </c>
      <c r="C17" s="99"/>
      <c r="D17" s="100"/>
      <c r="E17" s="100"/>
      <c r="F17" s="101"/>
      <c r="G17" s="101"/>
      <c r="H17" s="102"/>
      <c r="I17" s="100"/>
      <c r="J17" s="100"/>
      <c r="K17" s="100"/>
      <c r="L17" s="103"/>
      <c r="M17" s="100"/>
      <c r="N17" s="181"/>
      <c r="P17" s="134"/>
      <c r="Q17" s="139"/>
      <c r="R17" s="135"/>
      <c r="S17" s="240"/>
      <c r="T17" s="240"/>
      <c r="U17" s="136"/>
      <c r="V17" s="136"/>
      <c r="W17" s="137"/>
      <c r="X17" s="136"/>
      <c r="Y17" s="138"/>
    </row>
    <row r="18" spans="2:25">
      <c r="B18" s="290" t="s">
        <v>316</v>
      </c>
      <c r="C18" s="292" t="s">
        <v>317</v>
      </c>
      <c r="D18" s="293"/>
      <c r="E18" s="296" t="s">
        <v>318</v>
      </c>
      <c r="F18" s="296" t="s">
        <v>319</v>
      </c>
      <c r="G18" s="128"/>
      <c r="H18" s="265" t="s">
        <v>320</v>
      </c>
      <c r="I18" s="297"/>
      <c r="J18" s="298"/>
      <c r="K18" s="265" t="s">
        <v>321</v>
      </c>
      <c r="L18" s="266"/>
      <c r="M18" s="112"/>
      <c r="N18" s="181"/>
      <c r="P18" s="134"/>
      <c r="Q18" s="139"/>
      <c r="R18" s="135"/>
      <c r="S18" s="240"/>
      <c r="T18" s="240"/>
      <c r="U18" s="136"/>
      <c r="V18" s="136"/>
      <c r="W18" s="137"/>
      <c r="X18" s="136"/>
      <c r="Y18" s="138"/>
    </row>
    <row r="19" spans="2:25">
      <c r="B19" s="291"/>
      <c r="C19" s="294"/>
      <c r="D19" s="295"/>
      <c r="E19" s="296"/>
      <c r="F19" s="296"/>
      <c r="G19" s="88"/>
      <c r="H19" s="88" t="s">
        <v>322</v>
      </c>
      <c r="I19" s="88" t="s">
        <v>323</v>
      </c>
      <c r="J19" s="88" t="s">
        <v>324</v>
      </c>
      <c r="K19" s="89" t="s">
        <v>325</v>
      </c>
      <c r="L19" s="90" t="s">
        <v>326</v>
      </c>
      <c r="M19" s="112"/>
      <c r="N19" s="181"/>
      <c r="P19" s="134"/>
      <c r="Q19" s="139"/>
      <c r="R19" s="135"/>
      <c r="S19" s="240"/>
      <c r="T19" s="240"/>
      <c r="U19" s="136"/>
      <c r="V19" s="136"/>
      <c r="W19" s="137"/>
      <c r="X19" s="136"/>
      <c r="Y19" s="138"/>
    </row>
    <row r="20" spans="2:25">
      <c r="B20" s="96" t="s">
        <v>337</v>
      </c>
      <c r="C20" s="267" t="s">
        <v>31</v>
      </c>
      <c r="D20" s="268"/>
      <c r="E20" s="182" t="s">
        <v>344</v>
      </c>
      <c r="F20" s="91">
        <v>16531.2</v>
      </c>
      <c r="G20" s="105"/>
      <c r="H20" s="91"/>
      <c r="I20" s="104"/>
      <c r="J20" s="106"/>
      <c r="K20" s="107">
        <v>186</v>
      </c>
      <c r="L20" s="108" t="s">
        <v>345</v>
      </c>
      <c r="M20" s="130"/>
      <c r="N20" s="230">
        <f>제조단계!N35</f>
        <v>14</v>
      </c>
      <c r="P20" s="134"/>
      <c r="Q20" s="139" t="str">
        <f>배출계수!M32</f>
        <v>트럭</v>
      </c>
      <c r="R20" s="135"/>
      <c r="S20" s="240">
        <f>배출계수!N32</f>
        <v>0.24899999999999997</v>
      </c>
      <c r="T20" s="240" t="str">
        <f>배출계수!O32</f>
        <v>kg CO2 / ton.Km</v>
      </c>
      <c r="U20" s="136"/>
      <c r="V20" s="136">
        <f>K20*N20*S20/1000</f>
        <v>0.64839599999999997</v>
      </c>
      <c r="W20" s="137"/>
      <c r="X20" s="136">
        <f>V20</f>
        <v>0.64839599999999997</v>
      </c>
      <c r="Y20" s="138"/>
    </row>
    <row r="21" spans="2:25">
      <c r="B21" s="97" t="s">
        <v>269</v>
      </c>
      <c r="C21" s="271" t="s">
        <v>342</v>
      </c>
      <c r="D21" s="272"/>
      <c r="E21" s="182" t="s">
        <v>344</v>
      </c>
      <c r="F21" s="91">
        <v>18277.839880452291</v>
      </c>
      <c r="G21" s="105"/>
      <c r="H21" s="91"/>
      <c r="I21" s="91"/>
      <c r="J21" s="91"/>
      <c r="K21" s="269" t="s">
        <v>346</v>
      </c>
      <c r="L21" s="270"/>
      <c r="M21" s="130"/>
      <c r="N21" s="230">
        <f t="shared" ref="N21:N22" si="1">F21*$N$20/$F$20</f>
        <v>15.479200440762442</v>
      </c>
      <c r="P21" s="148"/>
      <c r="Q21" s="231"/>
      <c r="R21" s="148"/>
      <c r="S21" s="182"/>
      <c r="T21" s="182"/>
      <c r="U21" s="148"/>
      <c r="V21" s="148"/>
      <c r="W21" s="148"/>
      <c r="X21" s="148"/>
      <c r="Y21" s="148"/>
    </row>
    <row r="22" spans="2:25">
      <c r="B22" s="97" t="s">
        <v>338</v>
      </c>
      <c r="C22" s="271" t="s">
        <v>343</v>
      </c>
      <c r="D22" s="272"/>
      <c r="E22" s="182" t="s">
        <v>344</v>
      </c>
      <c r="F22" s="91">
        <v>99.187200000001027</v>
      </c>
      <c r="G22" s="94"/>
      <c r="H22" s="91"/>
      <c r="I22" s="91"/>
      <c r="J22" s="93"/>
      <c r="K22" s="269" t="s">
        <v>347</v>
      </c>
      <c r="L22" s="270"/>
      <c r="M22" s="130"/>
      <c r="N22" s="230">
        <f t="shared" si="1"/>
        <v>8.4000000000000866E-2</v>
      </c>
      <c r="P22" s="148"/>
      <c r="Q22" s="236" t="str">
        <f>배출계수!M23</f>
        <v>혼합폐플라스틱 재활용</v>
      </c>
      <c r="R22" s="148"/>
      <c r="S22" s="242">
        <f>배출계수!N23</f>
        <v>1.8599999999999998E-2</v>
      </c>
      <c r="T22" s="241" t="str">
        <f>배출계수!O29</f>
        <v>kg CO2 / kg</v>
      </c>
      <c r="U22" s="148"/>
      <c r="V22" s="237">
        <f>N22*S22</f>
        <v>1.5624000000000161E-3</v>
      </c>
      <c r="W22" s="238"/>
      <c r="X22" s="237">
        <f>V22</f>
        <v>1.5624000000000161E-3</v>
      </c>
      <c r="Y22" s="148"/>
    </row>
    <row r="23" spans="2:25">
      <c r="B23" s="110"/>
      <c r="C23" s="111"/>
      <c r="D23" s="112"/>
      <c r="E23" s="112"/>
      <c r="F23" s="113"/>
      <c r="G23" s="113"/>
      <c r="H23" s="112"/>
      <c r="I23" s="112"/>
      <c r="J23" s="112"/>
      <c r="K23" s="112"/>
      <c r="L23" s="114"/>
      <c r="M23" s="112"/>
      <c r="W23" s="140" t="s">
        <v>270</v>
      </c>
      <c r="X23" s="243">
        <f>SUM(X5:X22)</f>
        <v>34.385453064991196</v>
      </c>
    </row>
    <row r="24" spans="2:25" ht="19.5">
      <c r="B24" s="98" t="s">
        <v>226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3"/>
      <c r="M24" s="100"/>
    </row>
    <row r="25" spans="2:25">
      <c r="B25" s="97" t="s">
        <v>339</v>
      </c>
      <c r="C25" s="269" t="s">
        <v>317</v>
      </c>
      <c r="D25" s="277"/>
      <c r="E25" s="269" t="s">
        <v>340</v>
      </c>
      <c r="F25" s="286"/>
      <c r="G25" s="286"/>
      <c r="H25" s="286"/>
      <c r="I25" s="286"/>
      <c r="J25" s="286"/>
      <c r="K25" s="286"/>
      <c r="L25" s="270"/>
      <c r="M25" s="130"/>
    </row>
    <row r="26" spans="2:25">
      <c r="B26" s="115"/>
      <c r="C26" s="273"/>
      <c r="D26" s="274"/>
      <c r="E26" s="287"/>
      <c r="F26" s="288"/>
      <c r="G26" s="288"/>
      <c r="H26" s="288"/>
      <c r="I26" s="288"/>
      <c r="J26" s="288"/>
      <c r="K26" s="288"/>
      <c r="L26" s="289"/>
      <c r="M26" s="131"/>
    </row>
    <row r="27" spans="2:25">
      <c r="B27" s="116"/>
      <c r="C27" s="273"/>
      <c r="D27" s="274"/>
      <c r="E27" s="287"/>
      <c r="F27" s="288"/>
      <c r="G27" s="288"/>
      <c r="H27" s="288"/>
      <c r="I27" s="288"/>
      <c r="J27" s="288"/>
      <c r="K27" s="288"/>
      <c r="L27" s="289"/>
      <c r="M27" s="131"/>
    </row>
    <row r="28" spans="2:25">
      <c r="B28" s="116"/>
      <c r="C28" s="273"/>
      <c r="D28" s="274"/>
      <c r="E28" s="273"/>
      <c r="F28" s="275"/>
      <c r="G28" s="275"/>
      <c r="H28" s="275"/>
      <c r="I28" s="275"/>
      <c r="J28" s="275"/>
      <c r="K28" s="275"/>
      <c r="L28" s="276"/>
      <c r="M28" s="131"/>
    </row>
    <row r="29" spans="2:25">
      <c r="B29" s="117"/>
      <c r="C29" s="269"/>
      <c r="D29" s="277"/>
      <c r="E29" s="278"/>
      <c r="F29" s="279"/>
      <c r="G29" s="279"/>
      <c r="H29" s="279"/>
      <c r="I29" s="279"/>
      <c r="J29" s="279"/>
      <c r="K29" s="279"/>
      <c r="L29" s="280"/>
      <c r="M29" s="132"/>
    </row>
    <row r="30" spans="2:25" ht="17.25" thickBot="1">
      <c r="B30" s="118"/>
      <c r="C30" s="281"/>
      <c r="D30" s="282"/>
      <c r="E30" s="283"/>
      <c r="F30" s="284"/>
      <c r="G30" s="284"/>
      <c r="H30" s="284"/>
      <c r="I30" s="284"/>
      <c r="J30" s="284"/>
      <c r="K30" s="284"/>
      <c r="L30" s="285"/>
      <c r="M30" s="130"/>
    </row>
  </sheetData>
  <mergeCells count="56">
    <mergeCell ref="B4:B5"/>
    <mergeCell ref="C4:D5"/>
    <mergeCell ref="E4:E5"/>
    <mergeCell ref="F4:F5"/>
    <mergeCell ref="H4:J4"/>
    <mergeCell ref="G4:G5"/>
    <mergeCell ref="K4:L4"/>
    <mergeCell ref="N3:N5"/>
    <mergeCell ref="P3:P4"/>
    <mergeCell ref="Q3:Q4"/>
    <mergeCell ref="R3:R4"/>
    <mergeCell ref="P5:Y5"/>
    <mergeCell ref="V3:V4"/>
    <mergeCell ref="W3:W4"/>
    <mergeCell ref="X3:X4"/>
    <mergeCell ref="Y3:Y4"/>
    <mergeCell ref="S3:S4"/>
    <mergeCell ref="U3:U4"/>
    <mergeCell ref="T3:T4"/>
    <mergeCell ref="B14:B15"/>
    <mergeCell ref="B6:B13"/>
    <mergeCell ref="C6:D6"/>
    <mergeCell ref="K6:L1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8:B19"/>
    <mergeCell ref="C18:D19"/>
    <mergeCell ref="E18:E19"/>
    <mergeCell ref="F18:F19"/>
    <mergeCell ref="H18:J18"/>
    <mergeCell ref="C25:D25"/>
    <mergeCell ref="E25:L25"/>
    <mergeCell ref="C26:D26"/>
    <mergeCell ref="E26:L26"/>
    <mergeCell ref="C27:D27"/>
    <mergeCell ref="E27:L27"/>
    <mergeCell ref="C28:D28"/>
    <mergeCell ref="E28:L28"/>
    <mergeCell ref="C29:D29"/>
    <mergeCell ref="E29:L29"/>
    <mergeCell ref="C30:D30"/>
    <mergeCell ref="E30:L30"/>
    <mergeCell ref="K18:L18"/>
    <mergeCell ref="C20:D20"/>
    <mergeCell ref="K21:L21"/>
    <mergeCell ref="C22:D22"/>
    <mergeCell ref="K22:L22"/>
    <mergeCell ref="C21:D2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Y53"/>
  <sheetViews>
    <sheetView topLeftCell="A38" zoomScaleNormal="100" workbookViewId="0">
      <selection activeCell="O54" sqref="O54"/>
    </sheetView>
  </sheetViews>
  <sheetFormatPr defaultRowHeight="16.5"/>
  <cols>
    <col min="3" max="3" width="11.875" bestFit="1" customWidth="1"/>
    <col min="4" max="4" width="13.375" customWidth="1"/>
    <col min="5" max="5" width="9.125" customWidth="1"/>
    <col min="6" max="6" width="13.25" customWidth="1"/>
    <col min="7" max="8" width="11.5" customWidth="1"/>
    <col min="9" max="12" width="9" customWidth="1"/>
    <col min="13" max="13" width="3.375" customWidth="1"/>
    <col min="14" max="14" width="11.625" customWidth="1"/>
    <col min="15" max="15" width="4.625" customWidth="1"/>
    <col min="16" max="16" width="10" customWidth="1"/>
    <col min="17" max="17" width="9.75" customWidth="1"/>
    <col min="18" max="18" width="12.75" customWidth="1"/>
    <col min="19" max="19" width="9.875" customWidth="1"/>
    <col min="20" max="20" width="11.625" customWidth="1"/>
    <col min="21" max="21" width="11.25" customWidth="1"/>
    <col min="22" max="22" width="10.375" customWidth="1"/>
    <col min="24" max="24" width="10.5" bestFit="1" customWidth="1"/>
    <col min="25" max="25" width="12.25" customWidth="1"/>
  </cols>
  <sheetData>
    <row r="2" spans="1:10">
      <c r="A2" s="2" t="s">
        <v>1</v>
      </c>
      <c r="B2" s="2" t="s">
        <v>2</v>
      </c>
      <c r="C2" s="2" t="s">
        <v>3</v>
      </c>
      <c r="D2" s="2" t="s">
        <v>0</v>
      </c>
      <c r="E2" s="2" t="s">
        <v>13</v>
      </c>
      <c r="H2" s="143" t="s">
        <v>252</v>
      </c>
      <c r="I2" s="143" t="s">
        <v>280</v>
      </c>
      <c r="J2" s="143" t="s">
        <v>281</v>
      </c>
    </row>
    <row r="3" spans="1:10">
      <c r="A3" s="19">
        <v>4</v>
      </c>
      <c r="B3" s="20" t="s">
        <v>7</v>
      </c>
      <c r="C3" s="21">
        <v>3450000</v>
      </c>
      <c r="D3" s="3">
        <f>C3/$C$13</f>
        <v>0.53841892113333278</v>
      </c>
      <c r="E3" s="141">
        <f>D3</f>
        <v>0.53841892113333278</v>
      </c>
      <c r="H3" s="9" t="s">
        <v>248</v>
      </c>
      <c r="I3" s="123">
        <v>62</v>
      </c>
      <c r="J3" s="123" t="s">
        <v>253</v>
      </c>
    </row>
    <row r="4" spans="1:10">
      <c r="A4" s="19">
        <v>3</v>
      </c>
      <c r="B4" s="20" t="s">
        <v>6</v>
      </c>
      <c r="C4" s="21">
        <v>1420000</v>
      </c>
      <c r="D4" s="3">
        <f t="shared" ref="D4:D12" si="0">C4/$C$13</f>
        <v>0.22161010666937175</v>
      </c>
      <c r="E4" s="141">
        <f>E3+D4</f>
        <v>0.76002902780270454</v>
      </c>
      <c r="H4" s="9" t="s">
        <v>249</v>
      </c>
      <c r="I4" s="123">
        <v>14</v>
      </c>
      <c r="J4" s="123" t="s">
        <v>253</v>
      </c>
    </row>
    <row r="5" spans="1:10">
      <c r="A5" s="19">
        <v>2</v>
      </c>
      <c r="B5" s="20" t="s">
        <v>5</v>
      </c>
      <c r="C5" s="21">
        <v>1340000</v>
      </c>
      <c r="D5" s="3">
        <f t="shared" si="0"/>
        <v>0.20912503023729448</v>
      </c>
      <c r="E5" s="141">
        <f t="shared" ref="E5:E12" si="1">E4+D5</f>
        <v>0.96915405803999899</v>
      </c>
      <c r="H5" s="9" t="s">
        <v>250</v>
      </c>
      <c r="I5" s="123">
        <v>80</v>
      </c>
      <c r="J5" s="123" t="s">
        <v>254</v>
      </c>
    </row>
    <row r="6" spans="1:10">
      <c r="A6" s="19">
        <v>5</v>
      </c>
      <c r="B6" s="20" t="s">
        <v>8</v>
      </c>
      <c r="C6" s="21">
        <v>185000</v>
      </c>
      <c r="D6" s="3">
        <f t="shared" si="0"/>
        <v>2.8871739249178716E-2</v>
      </c>
      <c r="E6" s="141">
        <f t="shared" si="1"/>
        <v>0.99802579728917773</v>
      </c>
      <c r="H6" s="9" t="s">
        <v>251</v>
      </c>
      <c r="I6" s="123">
        <v>16</v>
      </c>
      <c r="J6" s="123" t="s">
        <v>254</v>
      </c>
    </row>
    <row r="7" spans="1:10">
      <c r="A7" s="19">
        <v>7</v>
      </c>
      <c r="B7" s="20" t="s">
        <v>9</v>
      </c>
      <c r="C7" s="21">
        <v>5500</v>
      </c>
      <c r="D7" s="3">
        <f t="shared" si="0"/>
        <v>8.5834900470531318E-4</v>
      </c>
      <c r="E7" s="141">
        <f t="shared" si="1"/>
        <v>0.998884146293883</v>
      </c>
    </row>
    <row r="8" spans="1:10">
      <c r="A8" s="19">
        <v>6</v>
      </c>
      <c r="B8" s="20" t="s">
        <v>220</v>
      </c>
      <c r="C8" s="21">
        <v>3500</v>
      </c>
      <c r="D8" s="3">
        <f t="shared" si="0"/>
        <v>5.4622209390338113E-4</v>
      </c>
      <c r="E8" s="141">
        <f t="shared" si="1"/>
        <v>0.99943036838778643</v>
      </c>
      <c r="H8" s="124" t="s">
        <v>256</v>
      </c>
      <c r="I8" s="126">
        <v>8839</v>
      </c>
      <c r="J8" s="125" t="s">
        <v>255</v>
      </c>
    </row>
    <row r="9" spans="1:10" ht="24">
      <c r="A9" s="19">
        <v>10</v>
      </c>
      <c r="B9" s="20" t="s">
        <v>12</v>
      </c>
      <c r="C9" s="21">
        <v>1800</v>
      </c>
      <c r="D9" s="3">
        <f t="shared" si="0"/>
        <v>2.8091421972173885E-4</v>
      </c>
      <c r="E9" s="141">
        <f t="shared" si="1"/>
        <v>0.99971128260750819</v>
      </c>
      <c r="H9" s="124" t="s">
        <v>351</v>
      </c>
      <c r="I9" s="126">
        <v>6266851</v>
      </c>
      <c r="J9" s="125" t="s">
        <v>257</v>
      </c>
    </row>
    <row r="10" spans="1:10">
      <c r="A10" s="19">
        <v>8</v>
      </c>
      <c r="B10" s="20" t="s">
        <v>10</v>
      </c>
      <c r="C10" s="21">
        <v>1500</v>
      </c>
      <c r="D10" s="3">
        <f t="shared" si="0"/>
        <v>2.3409518310144904E-4</v>
      </c>
      <c r="E10" s="141">
        <f t="shared" si="1"/>
        <v>0.99994537779060966</v>
      </c>
      <c r="H10" s="124" t="s">
        <v>349</v>
      </c>
      <c r="I10" s="13">
        <v>0</v>
      </c>
      <c r="J10" s="125" t="s">
        <v>350</v>
      </c>
    </row>
    <row r="11" spans="1:10">
      <c r="A11" s="19">
        <v>9</v>
      </c>
      <c r="B11" s="20" t="s">
        <v>11</v>
      </c>
      <c r="C11" s="21">
        <v>230</v>
      </c>
      <c r="D11" s="3">
        <f t="shared" si="0"/>
        <v>3.5894594742222185E-5</v>
      </c>
      <c r="E11" s="141">
        <f t="shared" si="1"/>
        <v>0.99998127238535184</v>
      </c>
    </row>
    <row r="12" spans="1:10">
      <c r="A12" s="19">
        <v>1</v>
      </c>
      <c r="B12" s="20" t="s">
        <v>4</v>
      </c>
      <c r="C12" s="21">
        <v>120</v>
      </c>
      <c r="D12" s="3">
        <f t="shared" si="0"/>
        <v>1.8727614648115925E-5</v>
      </c>
      <c r="E12" s="141">
        <f t="shared" si="1"/>
        <v>1</v>
      </c>
    </row>
    <row r="13" spans="1:10">
      <c r="C13" s="142">
        <f>SUM(C3:C12)</f>
        <v>6407650</v>
      </c>
      <c r="D13" s="119"/>
      <c r="E13" s="119"/>
      <c r="F13" s="119" t="s">
        <v>247</v>
      </c>
      <c r="G13" s="119"/>
    </row>
    <row r="14" spans="1:10">
      <c r="D14" s="120">
        <f>D3+D4+D5+D6+D7+D11</f>
        <v>0.99892004088862518</v>
      </c>
      <c r="E14" s="121">
        <f>E15*709</f>
        <v>6266851</v>
      </c>
      <c r="F14" s="122">
        <f>(D14-E14)/D14</f>
        <v>-6273625.2598406747</v>
      </c>
      <c r="G14" s="122"/>
    </row>
    <row r="15" spans="1:10">
      <c r="D15" s="119"/>
      <c r="E15" s="121">
        <v>8839</v>
      </c>
      <c r="F15" s="119"/>
      <c r="G15" s="119"/>
    </row>
    <row r="16" spans="1:10">
      <c r="B16" s="123" t="s">
        <v>258</v>
      </c>
      <c r="C16" s="127">
        <f>0.034*E15</f>
        <v>300.52600000000001</v>
      </c>
      <c r="D16" s="123" t="s">
        <v>259</v>
      </c>
    </row>
    <row r="17" spans="1:25">
      <c r="B17" s="123" t="s">
        <v>260</v>
      </c>
      <c r="C17" s="127">
        <f>0.005*E15</f>
        <v>44.195</v>
      </c>
      <c r="D17" s="123" t="s">
        <v>261</v>
      </c>
    </row>
    <row r="18" spans="1:25">
      <c r="B18" s="123" t="s">
        <v>262</v>
      </c>
      <c r="C18" s="127">
        <f>65.3*E15</f>
        <v>577186.69999999995</v>
      </c>
      <c r="D18" s="123" t="s">
        <v>263</v>
      </c>
    </row>
    <row r="20" spans="1:25" ht="17.25" thickBot="1">
      <c r="A20" s="83" t="s">
        <v>264</v>
      </c>
      <c r="B20" s="125" t="s">
        <v>265</v>
      </c>
      <c r="N20" s="83" t="s">
        <v>266</v>
      </c>
      <c r="P20" s="83" t="s">
        <v>278</v>
      </c>
      <c r="Q20" t="s">
        <v>282</v>
      </c>
    </row>
    <row r="21" spans="1:25" ht="19.5">
      <c r="B21" s="84" t="s">
        <v>227</v>
      </c>
      <c r="C21" s="85"/>
      <c r="D21" s="86"/>
      <c r="E21" s="86"/>
      <c r="F21" s="86"/>
      <c r="G21" s="86"/>
      <c r="H21" s="86"/>
      <c r="I21" s="86"/>
      <c r="J21" s="86"/>
      <c r="K21" s="86"/>
      <c r="L21" s="87"/>
      <c r="M21" s="100"/>
      <c r="N21" s="328" t="s">
        <v>267</v>
      </c>
      <c r="P21" s="319" t="s">
        <v>271</v>
      </c>
      <c r="Q21" s="319" t="s">
        <v>272</v>
      </c>
      <c r="R21" s="319" t="s">
        <v>273</v>
      </c>
      <c r="S21" s="319" t="s">
        <v>274</v>
      </c>
      <c r="T21" s="323" t="s">
        <v>609</v>
      </c>
      <c r="U21" s="319" t="s">
        <v>437</v>
      </c>
      <c r="V21" s="319" t="s">
        <v>438</v>
      </c>
      <c r="W21" s="323" t="s">
        <v>275</v>
      </c>
      <c r="X21" s="319" t="s">
        <v>439</v>
      </c>
      <c r="Y21" s="325" t="s">
        <v>276</v>
      </c>
    </row>
    <row r="22" spans="1:25" ht="16.5" customHeight="1">
      <c r="B22" s="290" t="s">
        <v>228</v>
      </c>
      <c r="C22" s="292" t="s">
        <v>229</v>
      </c>
      <c r="D22" s="293"/>
      <c r="E22" s="296" t="s">
        <v>230</v>
      </c>
      <c r="F22" s="296" t="s">
        <v>231</v>
      </c>
      <c r="G22" s="326" t="s">
        <v>308</v>
      </c>
      <c r="H22" s="265" t="s">
        <v>232</v>
      </c>
      <c r="I22" s="297"/>
      <c r="J22" s="298"/>
      <c r="K22" s="265" t="s">
        <v>233</v>
      </c>
      <c r="L22" s="266"/>
      <c r="M22" s="112"/>
      <c r="N22" s="318"/>
      <c r="P22" s="319"/>
      <c r="Q22" s="319"/>
      <c r="R22" s="319"/>
      <c r="S22" s="319"/>
      <c r="T22" s="324"/>
      <c r="U22" s="319"/>
      <c r="V22" s="319"/>
      <c r="W22" s="324"/>
      <c r="X22" s="319"/>
      <c r="Y22" s="325"/>
    </row>
    <row r="23" spans="1:25">
      <c r="B23" s="291"/>
      <c r="C23" s="294"/>
      <c r="D23" s="295"/>
      <c r="E23" s="296"/>
      <c r="F23" s="296"/>
      <c r="G23" s="327"/>
      <c r="H23" s="88" t="s">
        <v>234</v>
      </c>
      <c r="I23" s="88" t="s">
        <v>235</v>
      </c>
      <c r="J23" s="88" t="s">
        <v>236</v>
      </c>
      <c r="K23" s="89" t="s">
        <v>237</v>
      </c>
      <c r="L23" s="90" t="s">
        <v>238</v>
      </c>
      <c r="M23" s="112"/>
      <c r="N23" s="318"/>
      <c r="P23" s="320"/>
      <c r="Q23" s="321"/>
      <c r="R23" s="321"/>
      <c r="S23" s="321"/>
      <c r="T23" s="321"/>
      <c r="U23" s="321"/>
      <c r="V23" s="321"/>
      <c r="W23" s="321"/>
      <c r="X23" s="321"/>
      <c r="Y23" s="322"/>
    </row>
    <row r="24" spans="1:25" ht="16.5" customHeight="1">
      <c r="B24" s="301" t="s">
        <v>239</v>
      </c>
      <c r="C24" s="330" t="s">
        <v>7</v>
      </c>
      <c r="D24" s="331"/>
      <c r="E24" s="91" t="s">
        <v>388</v>
      </c>
      <c r="F24" s="198">
        <v>3450000</v>
      </c>
      <c r="G24" s="196">
        <v>0.53841892113333278</v>
      </c>
      <c r="H24" s="91" t="s">
        <v>390</v>
      </c>
      <c r="I24" s="92"/>
      <c r="J24" s="195"/>
      <c r="K24" s="305"/>
      <c r="L24" s="306"/>
      <c r="M24" s="129"/>
      <c r="N24" s="199">
        <f>F24/$I$8</f>
        <v>390.31564656635368</v>
      </c>
      <c r="P24" s="134"/>
      <c r="Q24" s="134" t="str">
        <f>배출계수!C136</f>
        <v>상수</v>
      </c>
      <c r="R24" s="135"/>
      <c r="S24" s="135">
        <f>배출계수!D136</f>
        <v>3.3199999999999999E-4</v>
      </c>
      <c r="T24" s="135" t="str">
        <f>배출계수!E136</f>
        <v>kg CO2 / kg</v>
      </c>
      <c r="U24" s="136"/>
      <c r="V24" s="136">
        <f>N24*S24</f>
        <v>0.12958479466002942</v>
      </c>
      <c r="W24" s="137"/>
      <c r="X24" s="136">
        <f>V24</f>
        <v>0.12958479466002942</v>
      </c>
      <c r="Y24" s="138"/>
    </row>
    <row r="25" spans="1:25">
      <c r="B25" s="302"/>
      <c r="C25" s="204" t="s">
        <v>6</v>
      </c>
      <c r="D25" s="20"/>
      <c r="E25" s="91" t="s">
        <v>388</v>
      </c>
      <c r="F25" s="198">
        <v>1420000</v>
      </c>
      <c r="G25" s="196">
        <v>0.76002902780270454</v>
      </c>
      <c r="H25" s="91"/>
      <c r="I25" s="92"/>
      <c r="J25" s="195"/>
      <c r="K25" s="307"/>
      <c r="L25" s="308"/>
      <c r="M25" s="129"/>
      <c r="N25" s="199">
        <f t="shared" ref="N25:N40" si="2">F25/$I$8</f>
        <v>160.65165742731079</v>
      </c>
      <c r="P25" s="134"/>
      <c r="Q25" s="134"/>
      <c r="R25" s="135"/>
      <c r="S25" s="135"/>
      <c r="T25" s="135"/>
      <c r="U25" s="136"/>
      <c r="V25" s="136"/>
      <c r="W25" s="137"/>
      <c r="X25" s="136"/>
      <c r="Y25" s="138"/>
    </row>
    <row r="26" spans="1:25">
      <c r="B26" s="302"/>
      <c r="C26" s="204" t="s">
        <v>5</v>
      </c>
      <c r="D26" s="20"/>
      <c r="E26" s="91" t="s">
        <v>388</v>
      </c>
      <c r="F26" s="198">
        <v>1340000</v>
      </c>
      <c r="G26" s="197">
        <v>0.96915405803999899</v>
      </c>
      <c r="H26" s="91"/>
      <c r="I26" s="92"/>
      <c r="J26" s="195"/>
      <c r="K26" s="307"/>
      <c r="L26" s="308"/>
      <c r="M26" s="129"/>
      <c r="N26" s="199">
        <f t="shared" si="2"/>
        <v>151.60085982577215</v>
      </c>
      <c r="P26" s="134"/>
      <c r="Q26" s="134"/>
      <c r="R26" s="135"/>
      <c r="S26" s="135"/>
      <c r="T26" s="135"/>
      <c r="U26" s="136"/>
      <c r="V26" s="136"/>
      <c r="W26" s="137"/>
      <c r="X26" s="136"/>
      <c r="Y26" s="138"/>
    </row>
    <row r="27" spans="1:25">
      <c r="B27" s="302"/>
      <c r="C27" s="20" t="s">
        <v>8</v>
      </c>
      <c r="D27" s="20"/>
      <c r="E27" s="91" t="s">
        <v>388</v>
      </c>
      <c r="F27" s="198">
        <v>185000</v>
      </c>
      <c r="G27" s="94"/>
      <c r="H27" s="91"/>
      <c r="I27" s="92"/>
      <c r="J27" s="195"/>
      <c r="K27" s="307"/>
      <c r="L27" s="308"/>
      <c r="M27" s="129"/>
      <c r="N27" s="199">
        <f t="shared" si="2"/>
        <v>20.929969453558094</v>
      </c>
      <c r="P27" s="134"/>
      <c r="Q27" s="134"/>
      <c r="R27" s="135"/>
      <c r="S27" s="135"/>
      <c r="T27" s="135"/>
      <c r="U27" s="136"/>
      <c r="V27" s="136"/>
      <c r="W27" s="137"/>
      <c r="X27" s="136"/>
      <c r="Y27" s="138"/>
    </row>
    <row r="28" spans="1:25">
      <c r="B28" s="302"/>
      <c r="C28" s="20" t="s">
        <v>9</v>
      </c>
      <c r="D28" s="20"/>
      <c r="E28" s="91" t="s">
        <v>388</v>
      </c>
      <c r="F28" s="198">
        <v>5500</v>
      </c>
      <c r="G28" s="94"/>
      <c r="H28" s="91"/>
      <c r="I28" s="92"/>
      <c r="J28" s="195"/>
      <c r="K28" s="307"/>
      <c r="L28" s="308"/>
      <c r="M28" s="129"/>
      <c r="N28" s="199">
        <f t="shared" si="2"/>
        <v>0.6222423351057812</v>
      </c>
      <c r="P28" s="134"/>
      <c r="Q28" s="134"/>
      <c r="R28" s="135"/>
      <c r="S28" s="135"/>
      <c r="T28" s="135"/>
      <c r="U28" s="136"/>
      <c r="V28" s="136"/>
      <c r="W28" s="137"/>
      <c r="X28" s="136"/>
      <c r="Y28" s="138"/>
    </row>
    <row r="29" spans="1:25">
      <c r="B29" s="302"/>
      <c r="C29" s="20" t="s">
        <v>220</v>
      </c>
      <c r="D29" s="20"/>
      <c r="E29" s="91" t="s">
        <v>388</v>
      </c>
      <c r="F29" s="198">
        <v>3500</v>
      </c>
      <c r="G29" s="94"/>
      <c r="H29" s="91"/>
      <c r="I29" s="92"/>
      <c r="J29" s="195"/>
      <c r="K29" s="307"/>
      <c r="L29" s="308"/>
      <c r="M29" s="129"/>
      <c r="N29" s="199">
        <f t="shared" si="2"/>
        <v>0.3959723950673153</v>
      </c>
      <c r="P29" s="134"/>
      <c r="Q29" s="134"/>
      <c r="R29" s="135"/>
      <c r="S29" s="135"/>
      <c r="T29" s="135"/>
      <c r="U29" s="136"/>
      <c r="V29" s="136"/>
      <c r="W29" s="137"/>
      <c r="X29" s="136"/>
      <c r="Y29" s="138"/>
    </row>
    <row r="30" spans="1:25">
      <c r="B30" s="302"/>
      <c r="C30" s="20" t="s">
        <v>12</v>
      </c>
      <c r="D30" s="20"/>
      <c r="E30" s="91" t="s">
        <v>388</v>
      </c>
      <c r="F30" s="198">
        <v>1800</v>
      </c>
      <c r="G30" s="94"/>
      <c r="H30" s="91"/>
      <c r="I30" s="92"/>
      <c r="J30" s="195"/>
      <c r="K30" s="307"/>
      <c r="L30" s="308"/>
      <c r="M30" s="129"/>
      <c r="N30" s="199">
        <f t="shared" si="2"/>
        <v>0.2036429460346193</v>
      </c>
      <c r="P30" s="134"/>
      <c r="Q30" s="134"/>
      <c r="R30" s="135"/>
      <c r="S30" s="135"/>
      <c r="T30" s="135"/>
      <c r="U30" s="136"/>
      <c r="V30" s="136"/>
      <c r="W30" s="137"/>
      <c r="X30" s="136"/>
      <c r="Y30" s="138"/>
    </row>
    <row r="31" spans="1:25">
      <c r="B31" s="302"/>
      <c r="C31" s="20" t="s">
        <v>10</v>
      </c>
      <c r="D31" s="20"/>
      <c r="E31" s="91" t="s">
        <v>388</v>
      </c>
      <c r="F31" s="198">
        <v>1500</v>
      </c>
      <c r="G31" s="94"/>
      <c r="H31" s="91"/>
      <c r="I31" s="92"/>
      <c r="J31" s="195"/>
      <c r="K31" s="307"/>
      <c r="L31" s="308"/>
      <c r="M31" s="129"/>
      <c r="N31" s="199">
        <f t="shared" si="2"/>
        <v>0.16970245502884942</v>
      </c>
      <c r="P31" s="134"/>
      <c r="Q31" s="134"/>
      <c r="R31" s="135"/>
      <c r="S31" s="135"/>
      <c r="T31" s="135"/>
      <c r="U31" s="136"/>
      <c r="V31" s="136"/>
      <c r="W31" s="137"/>
      <c r="X31" s="136"/>
      <c r="Y31" s="138"/>
    </row>
    <row r="32" spans="1:25">
      <c r="B32" s="302"/>
      <c r="C32" s="20" t="s">
        <v>11</v>
      </c>
      <c r="D32" s="20"/>
      <c r="E32" s="91" t="s">
        <v>388</v>
      </c>
      <c r="F32" s="198">
        <v>230</v>
      </c>
      <c r="G32" s="94"/>
      <c r="H32" s="91"/>
      <c r="I32" s="92"/>
      <c r="J32" s="195"/>
      <c r="K32" s="307"/>
      <c r="L32" s="308"/>
      <c r="M32" s="129"/>
      <c r="N32" s="199">
        <f t="shared" si="2"/>
        <v>2.6021043104423578E-2</v>
      </c>
      <c r="P32" s="134"/>
      <c r="Q32" s="134"/>
      <c r="R32" s="135"/>
      <c r="S32" s="135"/>
      <c r="T32" s="135"/>
      <c r="U32" s="136"/>
      <c r="V32" s="136"/>
      <c r="W32" s="137"/>
      <c r="X32" s="136"/>
      <c r="Y32" s="138"/>
    </row>
    <row r="33" spans="2:25">
      <c r="B33" s="302"/>
      <c r="C33" s="20" t="s">
        <v>4</v>
      </c>
      <c r="D33" s="20"/>
      <c r="E33" s="91" t="s">
        <v>388</v>
      </c>
      <c r="F33" s="198">
        <v>120</v>
      </c>
      <c r="G33" s="95"/>
      <c r="H33" s="91"/>
      <c r="I33" s="92"/>
      <c r="J33" s="195"/>
      <c r="K33" s="307"/>
      <c r="L33" s="308"/>
      <c r="M33" s="129"/>
      <c r="N33" s="199">
        <f t="shared" si="2"/>
        <v>1.3576196402307953E-2</v>
      </c>
      <c r="P33" s="134"/>
      <c r="Q33" s="134"/>
      <c r="R33" s="135"/>
      <c r="S33" s="135"/>
      <c r="T33" s="135"/>
      <c r="U33" s="136"/>
      <c r="V33" s="136"/>
      <c r="W33" s="137"/>
      <c r="X33" s="136"/>
      <c r="Y33" s="138"/>
    </row>
    <row r="34" spans="2:25">
      <c r="B34" s="302"/>
      <c r="C34" s="205" t="s">
        <v>15</v>
      </c>
      <c r="D34" s="9"/>
      <c r="E34" s="91" t="s">
        <v>388</v>
      </c>
      <c r="F34" s="94">
        <f>I3*I8</f>
        <v>548018</v>
      </c>
      <c r="G34" s="94"/>
      <c r="H34" s="91"/>
      <c r="I34" s="92"/>
      <c r="J34" s="195"/>
      <c r="K34" s="307"/>
      <c r="L34" s="308"/>
      <c r="M34" s="129"/>
      <c r="N34" s="199">
        <f t="shared" si="2"/>
        <v>62</v>
      </c>
      <c r="P34" s="134"/>
      <c r="Q34" s="134"/>
      <c r="R34" s="135"/>
      <c r="S34" s="135"/>
      <c r="T34" s="135"/>
      <c r="U34" s="136"/>
      <c r="V34" s="136"/>
      <c r="W34" s="137"/>
      <c r="X34" s="136"/>
      <c r="Y34" s="138"/>
    </row>
    <row r="35" spans="2:25">
      <c r="B35" s="302"/>
      <c r="C35" s="205" t="s">
        <v>14</v>
      </c>
      <c r="D35" s="9"/>
      <c r="E35" s="91" t="s">
        <v>388</v>
      </c>
      <c r="F35" s="94">
        <f>I4*I8</f>
        <v>123746</v>
      </c>
      <c r="G35" s="94"/>
      <c r="H35" s="91"/>
      <c r="I35" s="92"/>
      <c r="J35" s="195"/>
      <c r="K35" s="307"/>
      <c r="L35" s="308"/>
      <c r="M35" s="129"/>
      <c r="N35" s="199">
        <f t="shared" si="2"/>
        <v>14</v>
      </c>
      <c r="P35" s="134"/>
      <c r="Q35" s="134"/>
      <c r="R35" s="135"/>
      <c r="S35" s="135"/>
      <c r="T35" s="135"/>
      <c r="U35" s="136"/>
      <c r="V35" s="136"/>
      <c r="W35" s="137"/>
      <c r="X35" s="136"/>
      <c r="Y35" s="138"/>
    </row>
    <row r="36" spans="2:25">
      <c r="B36" s="302"/>
      <c r="C36" s="205" t="s">
        <v>32</v>
      </c>
      <c r="D36" s="9"/>
      <c r="E36" s="91" t="s">
        <v>388</v>
      </c>
      <c r="F36" s="94">
        <f>I5*I8/8</f>
        <v>88390</v>
      </c>
      <c r="G36" s="94"/>
      <c r="H36" s="91"/>
      <c r="I36" s="92"/>
      <c r="J36" s="195"/>
      <c r="K36" s="307"/>
      <c r="L36" s="308"/>
      <c r="M36" s="129"/>
      <c r="N36" s="199">
        <f t="shared" si="2"/>
        <v>10</v>
      </c>
      <c r="P36" s="134"/>
      <c r="Q36" s="134"/>
      <c r="R36" s="135"/>
      <c r="S36" s="135"/>
      <c r="T36" s="135"/>
      <c r="U36" s="136"/>
      <c r="V36" s="136"/>
      <c r="W36" s="137"/>
      <c r="X36" s="136"/>
      <c r="Y36" s="138"/>
    </row>
    <row r="37" spans="2:25">
      <c r="B37" s="329"/>
      <c r="C37" s="205" t="s">
        <v>33</v>
      </c>
      <c r="D37" s="9"/>
      <c r="E37" s="91" t="s">
        <v>388</v>
      </c>
      <c r="F37" s="94">
        <f>I6*I8/8</f>
        <v>17678</v>
      </c>
      <c r="G37" s="94"/>
      <c r="H37" s="91"/>
      <c r="I37" s="92"/>
      <c r="J37" s="195"/>
      <c r="K37" s="307"/>
      <c r="L37" s="308"/>
      <c r="M37" s="129"/>
      <c r="N37" s="199">
        <f t="shared" si="2"/>
        <v>2</v>
      </c>
      <c r="P37" s="134"/>
      <c r="Q37" s="134"/>
      <c r="R37" s="135"/>
      <c r="S37" s="135"/>
      <c r="T37" s="135"/>
      <c r="U37" s="136"/>
      <c r="V37" s="136"/>
      <c r="W37" s="137"/>
      <c r="X37" s="136"/>
      <c r="Y37" s="138"/>
    </row>
    <row r="38" spans="2:25">
      <c r="B38" s="299" t="s">
        <v>240</v>
      </c>
      <c r="C38" s="123" t="s">
        <v>258</v>
      </c>
      <c r="D38" s="123"/>
      <c r="E38" s="91" t="str">
        <f>D16</f>
        <v>kwh</v>
      </c>
      <c r="F38" s="94">
        <f>C16</f>
        <v>300.52600000000001</v>
      </c>
      <c r="G38" s="94"/>
      <c r="H38" s="91"/>
      <c r="I38" s="92"/>
      <c r="J38" s="195"/>
      <c r="K38" s="307"/>
      <c r="L38" s="308"/>
      <c r="M38" s="129"/>
      <c r="N38" s="199">
        <f t="shared" si="2"/>
        <v>3.4000000000000002E-2</v>
      </c>
      <c r="P38" s="134"/>
      <c r="Q38" s="139" t="str">
        <f>배출계수!C145</f>
        <v>전기</v>
      </c>
      <c r="R38" s="135"/>
      <c r="S38" s="135">
        <f>배출계수!D145</f>
        <v>0.495</v>
      </c>
      <c r="T38" s="240" t="str">
        <f>배출계수!E145</f>
        <v>kg CO2 / kWh</v>
      </c>
      <c r="U38" s="136"/>
      <c r="V38" s="136">
        <f>N38*S38</f>
        <v>1.6830000000000001E-2</v>
      </c>
      <c r="W38" s="137"/>
      <c r="X38" s="136">
        <f>V38</f>
        <v>1.6830000000000001E-2</v>
      </c>
      <c r="Y38" s="138"/>
    </row>
    <row r="39" spans="2:25" ht="24">
      <c r="B39" s="300"/>
      <c r="C39" s="123" t="s">
        <v>260</v>
      </c>
      <c r="D39" s="123"/>
      <c r="E39" s="91" t="str">
        <f>D17</f>
        <v>Nm3</v>
      </c>
      <c r="F39" s="94">
        <f>C17</f>
        <v>44.195</v>
      </c>
      <c r="G39" s="94"/>
      <c r="H39" s="91"/>
      <c r="I39" s="91"/>
      <c r="J39" s="195"/>
      <c r="K39" s="307"/>
      <c r="L39" s="308"/>
      <c r="M39" s="129"/>
      <c r="N39" s="199">
        <f t="shared" si="2"/>
        <v>5.0000000000000001E-3</v>
      </c>
      <c r="P39" s="200" t="str">
        <f>배출계수!H58</f>
        <v>제조업 및 건설</v>
      </c>
      <c r="Q39" s="139" t="str">
        <f>배출계수!C144</f>
        <v>LNG</v>
      </c>
      <c r="R39" s="201">
        <f>배출계수!I58</f>
        <v>2.78</v>
      </c>
      <c r="S39" s="135">
        <f>배출계수!D144</f>
        <v>0.59499999999999997</v>
      </c>
      <c r="T39" s="240" t="str">
        <f>배출계수!E144</f>
        <v>kg CO2 / kg</v>
      </c>
      <c r="U39" s="136">
        <f>N39*R39*참고.에너지밀도!B7</f>
        <v>1.1203400000000001E-2</v>
      </c>
      <c r="V39" s="136">
        <f>N39*S39*참고.에너지밀도!B7</f>
        <v>2.39785E-3</v>
      </c>
      <c r="W39" s="137"/>
      <c r="X39" s="136">
        <f>U39+V39</f>
        <v>1.360125E-2</v>
      </c>
      <c r="Y39" s="138"/>
    </row>
    <row r="40" spans="2:25">
      <c r="B40" s="97" t="s">
        <v>241</v>
      </c>
      <c r="C40" s="123" t="s">
        <v>262</v>
      </c>
      <c r="D40" s="123"/>
      <c r="E40" s="91" t="s">
        <v>388</v>
      </c>
      <c r="F40" s="94">
        <f>C18</f>
        <v>577186.69999999995</v>
      </c>
      <c r="G40" s="94"/>
      <c r="H40" s="91"/>
      <c r="I40" s="91"/>
      <c r="J40" s="195" t="s">
        <v>390</v>
      </c>
      <c r="K40" s="309"/>
      <c r="L40" s="310"/>
      <c r="M40" s="129"/>
      <c r="N40" s="199">
        <f t="shared" si="2"/>
        <v>65.3</v>
      </c>
      <c r="P40" s="134"/>
      <c r="Q40" s="134" t="str">
        <f>배출계수!C136</f>
        <v>상수</v>
      </c>
      <c r="R40" s="135"/>
      <c r="S40" s="135">
        <f>배출계수!D136</f>
        <v>3.3199999999999999E-4</v>
      </c>
      <c r="T40" s="240" t="str">
        <f>배출계수!E136</f>
        <v>kg CO2 / kg</v>
      </c>
      <c r="U40" s="136"/>
      <c r="V40" s="136">
        <f>N40*S40</f>
        <v>2.16796E-2</v>
      </c>
      <c r="W40" s="137"/>
      <c r="X40" s="136">
        <f>V40</f>
        <v>2.16796E-2</v>
      </c>
      <c r="Y40" s="138"/>
    </row>
    <row r="41" spans="2:25" ht="19.5">
      <c r="B41" s="98" t="s">
        <v>242</v>
      </c>
      <c r="C41" s="99"/>
      <c r="D41" s="100"/>
      <c r="E41" s="100"/>
      <c r="F41" s="101">
        <f>SUM(F24:F37)</f>
        <v>7185482</v>
      </c>
      <c r="G41" s="101"/>
      <c r="H41" s="102"/>
      <c r="I41" s="100"/>
      <c r="J41" s="100"/>
      <c r="K41" s="100"/>
      <c r="L41" s="103"/>
      <c r="M41" s="100"/>
      <c r="N41" s="133"/>
      <c r="P41" s="134"/>
      <c r="Q41" s="134"/>
      <c r="R41" s="135"/>
      <c r="S41" s="135"/>
      <c r="T41" s="135"/>
      <c r="U41" s="136"/>
      <c r="V41" s="136"/>
      <c r="W41" s="137"/>
      <c r="X41" s="136"/>
      <c r="Y41" s="138"/>
    </row>
    <row r="42" spans="2:25" ht="16.5" customHeight="1">
      <c r="B42" s="290" t="s">
        <v>228</v>
      </c>
      <c r="C42" s="292" t="s">
        <v>229</v>
      </c>
      <c r="D42" s="293"/>
      <c r="E42" s="296" t="s">
        <v>230</v>
      </c>
      <c r="F42" s="296" t="s">
        <v>231</v>
      </c>
      <c r="G42" s="128"/>
      <c r="H42" s="265" t="s">
        <v>232</v>
      </c>
      <c r="I42" s="297"/>
      <c r="J42" s="298"/>
      <c r="K42" s="265" t="s">
        <v>233</v>
      </c>
      <c r="L42" s="266"/>
      <c r="M42" s="112"/>
      <c r="N42" s="133"/>
      <c r="P42" s="134"/>
      <c r="Q42" s="139"/>
      <c r="R42" s="135"/>
      <c r="S42" s="135"/>
      <c r="T42" s="135"/>
      <c r="U42" s="136"/>
      <c r="V42" s="136"/>
      <c r="W42" s="137"/>
      <c r="X42" s="136"/>
      <c r="Y42" s="138"/>
    </row>
    <row r="43" spans="2:25">
      <c r="B43" s="291"/>
      <c r="C43" s="294"/>
      <c r="D43" s="295"/>
      <c r="E43" s="296"/>
      <c r="F43" s="296"/>
      <c r="G43" s="88"/>
      <c r="H43" s="88" t="s">
        <v>234</v>
      </c>
      <c r="I43" s="88" t="s">
        <v>235</v>
      </c>
      <c r="J43" s="88" t="s">
        <v>236</v>
      </c>
      <c r="K43" s="89" t="s">
        <v>237</v>
      </c>
      <c r="L43" s="90" t="s">
        <v>238</v>
      </c>
      <c r="M43" s="112"/>
      <c r="N43" s="133"/>
      <c r="P43" s="134"/>
      <c r="Q43" s="134"/>
      <c r="R43" s="135"/>
      <c r="S43" s="135"/>
      <c r="T43" s="135"/>
      <c r="U43" s="136"/>
      <c r="V43" s="136"/>
      <c r="W43" s="137"/>
      <c r="X43" s="136"/>
      <c r="Y43" s="138"/>
    </row>
    <row r="44" spans="2:25">
      <c r="B44" s="96" t="s">
        <v>243</v>
      </c>
      <c r="C44" s="267" t="s">
        <v>389</v>
      </c>
      <c r="D44" s="268"/>
      <c r="E44" s="91" t="s">
        <v>388</v>
      </c>
      <c r="F44" s="105">
        <f>I9+F34+F35+F36+F37</f>
        <v>7044683</v>
      </c>
      <c r="G44" s="105"/>
      <c r="H44" s="91"/>
      <c r="I44" s="104"/>
      <c r="J44" s="106"/>
      <c r="K44" s="107"/>
      <c r="L44" s="108"/>
      <c r="M44" s="130"/>
      <c r="N44" s="199">
        <f>F44/$I$8</f>
        <v>797</v>
      </c>
      <c r="P44" s="134"/>
      <c r="Q44" s="134"/>
      <c r="R44" s="135"/>
      <c r="S44" s="135"/>
      <c r="T44" s="135"/>
      <c r="U44" s="136"/>
      <c r="V44" s="136"/>
      <c r="W44" s="137"/>
      <c r="X44" s="136"/>
      <c r="Y44" s="138"/>
    </row>
    <row r="45" spans="2:25">
      <c r="B45" s="97" t="s">
        <v>268</v>
      </c>
      <c r="C45" s="271"/>
      <c r="D45" s="272"/>
      <c r="E45" s="91"/>
      <c r="F45" s="109">
        <f>F41-F44</f>
        <v>140799</v>
      </c>
      <c r="G45" s="109"/>
      <c r="H45" s="91"/>
      <c r="I45" s="91"/>
      <c r="J45" s="91"/>
      <c r="K45" s="269"/>
      <c r="L45" s="270"/>
      <c r="M45" s="130"/>
      <c r="N45" s="199">
        <f>F45/$I$8</f>
        <v>15.92929064373798</v>
      </c>
      <c r="P45" s="134"/>
      <c r="Q45" s="139" t="str">
        <f>배출계수!M29</f>
        <v>폐수처리</v>
      </c>
      <c r="R45" s="14"/>
      <c r="S45" s="202">
        <f>배출계수!N29</f>
        <v>1.2800000000000001E-3</v>
      </c>
      <c r="T45" s="244" t="str">
        <f>배출계수!O29</f>
        <v>kg CO2 / kg</v>
      </c>
      <c r="U45" s="14"/>
      <c r="V45" s="136">
        <f>N45*S45</f>
        <v>2.0389492023984615E-2</v>
      </c>
      <c r="W45" s="6"/>
      <c r="X45" s="248">
        <f>V45</f>
        <v>2.0389492023984615E-2</v>
      </c>
      <c r="Y45" s="134"/>
    </row>
    <row r="46" spans="2:25" ht="21" customHeight="1">
      <c r="B46" s="110"/>
      <c r="C46" s="111"/>
      <c r="D46" s="112"/>
      <c r="E46" s="112"/>
      <c r="F46" s="113"/>
      <c r="G46" s="113"/>
      <c r="H46" s="112"/>
      <c r="I46" s="112"/>
      <c r="J46" s="112"/>
      <c r="K46" s="112"/>
      <c r="L46" s="114"/>
      <c r="M46" s="112"/>
      <c r="W46" s="246" t="s">
        <v>270</v>
      </c>
      <c r="X46" s="245">
        <f>SUM(X23:X45)</f>
        <v>0.20208513668401407</v>
      </c>
    </row>
    <row r="47" spans="2:25" ht="19.5">
      <c r="B47" s="98" t="s">
        <v>244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3"/>
      <c r="M47" s="100"/>
      <c r="W47" s="247"/>
      <c r="X47" s="203"/>
    </row>
    <row r="48" spans="2:25">
      <c r="B48" s="97" t="s">
        <v>245</v>
      </c>
      <c r="C48" s="269" t="s">
        <v>229</v>
      </c>
      <c r="D48" s="277"/>
      <c r="E48" s="269" t="s">
        <v>246</v>
      </c>
      <c r="F48" s="286"/>
      <c r="G48" s="286"/>
      <c r="H48" s="286"/>
      <c r="I48" s="286"/>
      <c r="J48" s="286"/>
      <c r="K48" s="286"/>
      <c r="L48" s="270"/>
      <c r="M48" s="130"/>
    </row>
    <row r="49" spans="2:13">
      <c r="B49" s="115"/>
      <c r="C49" s="273"/>
      <c r="D49" s="274"/>
      <c r="E49" s="287"/>
      <c r="F49" s="288"/>
      <c r="G49" s="288"/>
      <c r="H49" s="288"/>
      <c r="I49" s="288"/>
      <c r="J49" s="288"/>
      <c r="K49" s="288"/>
      <c r="L49" s="289"/>
      <c r="M49" s="131"/>
    </row>
    <row r="50" spans="2:13">
      <c r="B50" s="116"/>
      <c r="C50" s="273"/>
      <c r="D50" s="274"/>
      <c r="E50" s="287"/>
      <c r="F50" s="288"/>
      <c r="G50" s="288"/>
      <c r="H50" s="288"/>
      <c r="I50" s="288"/>
      <c r="J50" s="288"/>
      <c r="K50" s="288"/>
      <c r="L50" s="289"/>
      <c r="M50" s="131"/>
    </row>
    <row r="51" spans="2:13">
      <c r="B51" s="116"/>
      <c r="C51" s="273"/>
      <c r="D51" s="274"/>
      <c r="E51" s="273"/>
      <c r="F51" s="275"/>
      <c r="G51" s="275"/>
      <c r="H51" s="275"/>
      <c r="I51" s="275"/>
      <c r="J51" s="275"/>
      <c r="K51" s="275"/>
      <c r="L51" s="276"/>
      <c r="M51" s="131"/>
    </row>
    <row r="52" spans="2:13">
      <c r="B52" s="117"/>
      <c r="C52" s="269"/>
      <c r="D52" s="277"/>
      <c r="E52" s="278"/>
      <c r="F52" s="279"/>
      <c r="G52" s="279"/>
      <c r="H52" s="279"/>
      <c r="I52" s="279"/>
      <c r="J52" s="279"/>
      <c r="K52" s="279"/>
      <c r="L52" s="280"/>
      <c r="M52" s="132"/>
    </row>
    <row r="53" spans="2:13" ht="40.5" customHeight="1" thickBot="1">
      <c r="B53" s="118"/>
      <c r="C53" s="281"/>
      <c r="D53" s="282"/>
      <c r="E53" s="283"/>
      <c r="F53" s="284"/>
      <c r="G53" s="284"/>
      <c r="H53" s="284"/>
      <c r="I53" s="284"/>
      <c r="J53" s="284"/>
      <c r="K53" s="284"/>
      <c r="L53" s="285"/>
      <c r="M53" s="130"/>
    </row>
  </sheetData>
  <mergeCells count="44">
    <mergeCell ref="B24:B37"/>
    <mergeCell ref="C24:D24"/>
    <mergeCell ref="K24:L40"/>
    <mergeCell ref="K22:L22"/>
    <mergeCell ref="B22:B23"/>
    <mergeCell ref="C22:D23"/>
    <mergeCell ref="E22:E23"/>
    <mergeCell ref="F22:F23"/>
    <mergeCell ref="H22:J22"/>
    <mergeCell ref="B42:B43"/>
    <mergeCell ref="C42:D43"/>
    <mergeCell ref="E42:E43"/>
    <mergeCell ref="F42:F43"/>
    <mergeCell ref="B38:B39"/>
    <mergeCell ref="C53:D53"/>
    <mergeCell ref="E53:L53"/>
    <mergeCell ref="C48:D48"/>
    <mergeCell ref="E48:L48"/>
    <mergeCell ref="C49:D49"/>
    <mergeCell ref="E49:L49"/>
    <mergeCell ref="C50:D50"/>
    <mergeCell ref="E50:L50"/>
    <mergeCell ref="C51:D51"/>
    <mergeCell ref="E51:L51"/>
    <mergeCell ref="C52:D52"/>
    <mergeCell ref="E52:L52"/>
    <mergeCell ref="H42:J42"/>
    <mergeCell ref="K42:L42"/>
    <mergeCell ref="C44:D44"/>
    <mergeCell ref="C45:D45"/>
    <mergeCell ref="K45:L45"/>
    <mergeCell ref="Y21:Y22"/>
    <mergeCell ref="P23:Y23"/>
    <mergeCell ref="G22:G23"/>
    <mergeCell ref="N21:N23"/>
    <mergeCell ref="P21:P22"/>
    <mergeCell ref="Q21:Q22"/>
    <mergeCell ref="R21:R22"/>
    <mergeCell ref="S21:S22"/>
    <mergeCell ref="U21:U22"/>
    <mergeCell ref="V21:V22"/>
    <mergeCell ref="W21:W22"/>
    <mergeCell ref="X21:X22"/>
    <mergeCell ref="T21:T2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J11" sqref="J11"/>
    </sheetView>
  </sheetViews>
  <sheetFormatPr defaultRowHeight="16.5"/>
  <cols>
    <col min="1" max="1" width="18.125" customWidth="1"/>
    <col min="7" max="7" width="10.75" customWidth="1"/>
    <col min="8" max="8" width="10.125" bestFit="1" customWidth="1"/>
  </cols>
  <sheetData>
    <row r="1" spans="1:14">
      <c r="A1" s="152"/>
      <c r="B1" s="152"/>
      <c r="C1" s="148"/>
      <c r="D1" s="148"/>
      <c r="E1" s="152"/>
      <c r="F1" s="152"/>
      <c r="G1" s="152"/>
      <c r="H1" s="152"/>
      <c r="I1" s="152"/>
      <c r="J1" s="152"/>
      <c r="K1" s="152"/>
      <c r="L1" s="152"/>
    </row>
    <row r="2" spans="1:14">
      <c r="A2" s="153"/>
      <c r="B2" s="154" t="s">
        <v>286</v>
      </c>
      <c r="C2" s="155" t="s">
        <v>287</v>
      </c>
      <c r="D2" s="155" t="s">
        <v>288</v>
      </c>
      <c r="E2" s="156" t="s">
        <v>289</v>
      </c>
      <c r="F2" s="155" t="s">
        <v>290</v>
      </c>
      <c r="G2" s="155" t="s">
        <v>291</v>
      </c>
      <c r="H2" s="155" t="s">
        <v>292</v>
      </c>
      <c r="I2" s="155" t="s">
        <v>293</v>
      </c>
      <c r="J2" s="157" t="s">
        <v>294</v>
      </c>
      <c r="K2" s="158"/>
      <c r="L2" s="158"/>
    </row>
    <row r="3" spans="1:14">
      <c r="A3" s="153" t="s">
        <v>613</v>
      </c>
      <c r="B3" s="159">
        <v>5340</v>
      </c>
      <c r="C3" s="160">
        <v>1235</v>
      </c>
      <c r="D3" s="160">
        <v>823</v>
      </c>
      <c r="E3" s="161">
        <v>131</v>
      </c>
      <c r="F3" s="160">
        <v>250</v>
      </c>
      <c r="G3" s="160">
        <v>340</v>
      </c>
      <c r="H3" s="160">
        <v>400</v>
      </c>
      <c r="I3" s="160">
        <v>320</v>
      </c>
      <c r="J3" s="162">
        <v>80</v>
      </c>
      <c r="K3" s="163">
        <v>8839</v>
      </c>
      <c r="L3" s="164" t="s">
        <v>295</v>
      </c>
      <c r="M3" s="144"/>
      <c r="N3" s="144"/>
    </row>
    <row r="4" spans="1:14">
      <c r="A4" s="165" t="s">
        <v>296</v>
      </c>
      <c r="B4" s="166">
        <f>B3/$K$3*100</f>
        <v>60.414073990270388</v>
      </c>
      <c r="C4" s="167">
        <f t="shared" ref="C4:I4" si="0">C3/$K$3*100</f>
        <v>13.97216879737527</v>
      </c>
      <c r="D4" s="167">
        <f t="shared" si="0"/>
        <v>9.3110080325828708</v>
      </c>
      <c r="E4" s="168">
        <f t="shared" si="0"/>
        <v>1.4820681072519515</v>
      </c>
      <c r="F4" s="167">
        <f t="shared" si="0"/>
        <v>2.8283742504808238</v>
      </c>
      <c r="G4" s="167">
        <f t="shared" si="0"/>
        <v>3.84658898065392</v>
      </c>
      <c r="H4" s="167">
        <f t="shared" si="0"/>
        <v>4.5253988007693184</v>
      </c>
      <c r="I4" s="167">
        <f t="shared" si="0"/>
        <v>3.6203190406154544</v>
      </c>
      <c r="J4" s="167">
        <f>J3/K3*100</f>
        <v>0.9050797601538636</v>
      </c>
      <c r="K4" s="169"/>
      <c r="L4" s="158"/>
    </row>
    <row r="5" spans="1:14" ht="27">
      <c r="A5" s="165" t="s">
        <v>297</v>
      </c>
      <c r="B5" s="166">
        <v>161</v>
      </c>
      <c r="C5" s="167">
        <v>30</v>
      </c>
      <c r="D5" s="167">
        <v>46</v>
      </c>
      <c r="E5" s="168">
        <v>167</v>
      </c>
      <c r="F5" s="167">
        <v>260</v>
      </c>
      <c r="G5" s="167">
        <v>153</v>
      </c>
      <c r="H5" s="167">
        <v>84</v>
      </c>
      <c r="I5" s="167">
        <v>168</v>
      </c>
      <c r="J5" s="167"/>
      <c r="K5" s="170"/>
      <c r="L5" s="158"/>
    </row>
    <row r="6" spans="1:14" ht="27">
      <c r="A6" s="165" t="s">
        <v>298</v>
      </c>
      <c r="B6" s="166">
        <f>(B4*B5)/100</f>
        <v>97.266659124335334</v>
      </c>
      <c r="C6" s="167">
        <f t="shared" ref="C6:I6" si="1">(C4*C5)/100</f>
        <v>4.1916506392125807</v>
      </c>
      <c r="D6" s="167">
        <f t="shared" si="1"/>
        <v>4.2830636949881207</v>
      </c>
      <c r="E6" s="168">
        <f t="shared" si="1"/>
        <v>2.4750537391107592</v>
      </c>
      <c r="F6" s="167">
        <f t="shared" si="1"/>
        <v>7.3537730512501422</v>
      </c>
      <c r="G6" s="167">
        <f t="shared" si="1"/>
        <v>5.8852811404004974</v>
      </c>
      <c r="H6" s="167">
        <f t="shared" si="1"/>
        <v>3.8013349926462272</v>
      </c>
      <c r="I6" s="167">
        <f t="shared" si="1"/>
        <v>6.0821359882339632</v>
      </c>
      <c r="J6" s="167"/>
      <c r="K6" s="171">
        <f>SUM(B6:I6)</f>
        <v>131.33895237017762</v>
      </c>
      <c r="L6" s="158"/>
    </row>
    <row r="7" spans="1:14">
      <c r="A7" s="172"/>
      <c r="B7" s="158"/>
      <c r="C7" s="164"/>
      <c r="D7" s="164"/>
      <c r="E7" s="158"/>
      <c r="F7" s="158"/>
      <c r="G7" s="158"/>
      <c r="H7" s="158"/>
      <c r="I7" s="158"/>
      <c r="J7" s="158"/>
      <c r="K7" s="158" t="s">
        <v>299</v>
      </c>
      <c r="L7" s="158"/>
    </row>
    <row r="8" spans="1:14" ht="40.5">
      <c r="A8" s="172"/>
      <c r="B8" s="173" t="s">
        <v>300</v>
      </c>
      <c r="C8" s="164"/>
      <c r="D8" s="164"/>
      <c r="E8" s="158"/>
      <c r="F8" s="158"/>
      <c r="G8" s="158"/>
      <c r="H8" s="158"/>
      <c r="I8" s="158"/>
      <c r="J8" s="158"/>
      <c r="K8" s="158"/>
      <c r="L8" s="158"/>
    </row>
    <row r="9" spans="1:14">
      <c r="A9" s="153" t="s">
        <v>614</v>
      </c>
      <c r="B9" s="249">
        <f>J3</f>
        <v>80</v>
      </c>
      <c r="C9" s="158"/>
      <c r="D9" s="158"/>
      <c r="E9" s="158"/>
      <c r="F9" s="366"/>
      <c r="G9" s="366"/>
      <c r="H9" s="366"/>
      <c r="I9" s="366"/>
      <c r="J9" s="158"/>
      <c r="K9" s="370"/>
      <c r="L9" s="370"/>
    </row>
    <row r="10" spans="1:14">
      <c r="A10" s="165" t="s">
        <v>301</v>
      </c>
      <c r="B10" s="174">
        <f>J4</f>
        <v>0.9050797601538636</v>
      </c>
      <c r="C10" s="158"/>
      <c r="D10" s="158"/>
      <c r="E10" s="158"/>
      <c r="F10" s="366"/>
      <c r="G10" s="367"/>
      <c r="H10" s="368"/>
      <c r="I10" s="369"/>
      <c r="J10" s="158"/>
      <c r="K10" s="370"/>
      <c r="L10" s="370"/>
    </row>
    <row r="11" spans="1:14" ht="27">
      <c r="A11" s="165" t="s">
        <v>302</v>
      </c>
      <c r="B11" s="150">
        <v>178</v>
      </c>
      <c r="C11" s="158"/>
      <c r="D11" s="158"/>
      <c r="E11" s="158"/>
      <c r="F11" s="366"/>
      <c r="G11" s="367"/>
      <c r="H11" s="368"/>
      <c r="I11" s="369"/>
      <c r="J11" s="158"/>
      <c r="K11" s="370"/>
      <c r="L11" s="370"/>
    </row>
    <row r="12" spans="1:14" ht="27">
      <c r="A12" s="165" t="s">
        <v>298</v>
      </c>
      <c r="B12" s="175">
        <f>(B10*B11)/100</f>
        <v>1.6110419730738772</v>
      </c>
      <c r="C12" s="158" t="s">
        <v>303</v>
      </c>
      <c r="D12" s="158"/>
      <c r="E12" s="158"/>
      <c r="F12" s="158"/>
      <c r="G12" s="158"/>
      <c r="H12" s="158"/>
      <c r="I12" s="176"/>
      <c r="J12" s="158"/>
      <c r="K12" s="158"/>
      <c r="L12" s="158"/>
    </row>
    <row r="13" spans="1:14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</row>
    <row r="14" spans="1:14">
      <c r="A14" s="158"/>
      <c r="B14" s="158"/>
      <c r="C14" s="158"/>
      <c r="D14" s="158"/>
      <c r="E14" s="158"/>
      <c r="F14" s="158"/>
      <c r="G14" s="177"/>
      <c r="H14" s="158"/>
      <c r="I14" s="158"/>
      <c r="J14" s="158"/>
      <c r="K14" s="158"/>
      <c r="L14" s="158"/>
    </row>
    <row r="15" spans="1:14" ht="25.5">
      <c r="A15" s="149" t="s">
        <v>279</v>
      </c>
      <c r="B15" s="149" t="s">
        <v>283</v>
      </c>
      <c r="C15" s="145" t="s">
        <v>271</v>
      </c>
      <c r="D15" s="145" t="s">
        <v>272</v>
      </c>
      <c r="E15" s="145" t="s">
        <v>273</v>
      </c>
      <c r="F15" s="145" t="s">
        <v>274</v>
      </c>
      <c r="G15" s="192" t="s">
        <v>609</v>
      </c>
      <c r="H15" s="192" t="s">
        <v>437</v>
      </c>
      <c r="I15" s="192" t="s">
        <v>438</v>
      </c>
      <c r="J15" s="146" t="s">
        <v>275</v>
      </c>
      <c r="K15" s="145" t="s">
        <v>277</v>
      </c>
      <c r="L15" s="147" t="s">
        <v>276</v>
      </c>
      <c r="M15" s="158"/>
    </row>
    <row r="16" spans="1:14" ht="24">
      <c r="A16" s="150" t="s">
        <v>284</v>
      </c>
      <c r="B16" s="151">
        <f>K6</f>
        <v>131.33895237017762</v>
      </c>
      <c r="C16" s="134"/>
      <c r="D16" s="134" t="str">
        <f>배출계수!M32</f>
        <v>트럭</v>
      </c>
      <c r="E16" s="135"/>
      <c r="F16" s="135">
        <f>배출계수!N32</f>
        <v>0.24899999999999997</v>
      </c>
      <c r="G16" s="250" t="str">
        <f>배출계수!O32</f>
        <v>kg CO2 / ton.Km</v>
      </c>
      <c r="H16" s="136">
        <f>제조단계!N44*B16*F16/1000</f>
        <v>26.064609114718856</v>
      </c>
      <c r="I16" s="137"/>
      <c r="J16" s="136"/>
      <c r="K16" s="138"/>
      <c r="L16" s="158"/>
    </row>
    <row r="17" spans="1:12" ht="24">
      <c r="A17" s="150" t="s">
        <v>285</v>
      </c>
      <c r="B17" s="151">
        <f>B12</f>
        <v>1.6110419730738772</v>
      </c>
      <c r="C17" s="134"/>
      <c r="D17" s="134" t="str">
        <f>배출계수!M33</f>
        <v>내항선(벌크)</v>
      </c>
      <c r="E17" s="135"/>
      <c r="F17" s="135">
        <f>배출계수!N33</f>
        <v>8.3700000000000007E-3</v>
      </c>
      <c r="G17" s="250" t="str">
        <f>배출계수!O33</f>
        <v>kg CO2 / ton.Km</v>
      </c>
      <c r="H17" s="136">
        <f>제조단계!N44*B17*F17/1000</f>
        <v>1.0747083787758798E-2</v>
      </c>
      <c r="I17" s="137"/>
      <c r="J17" s="136"/>
      <c r="K17" s="138"/>
      <c r="L17" s="152"/>
    </row>
    <row r="18" spans="1:12">
      <c r="A18" s="148"/>
      <c r="B18" s="148"/>
      <c r="C18" s="134"/>
      <c r="D18" s="134"/>
      <c r="E18" s="135"/>
      <c r="F18" s="135"/>
      <c r="G18" s="136"/>
      <c r="H18" s="245">
        <f>SUM(H16:H17)</f>
        <v>26.075356198506615</v>
      </c>
      <c r="I18" s="137"/>
      <c r="J18" s="136"/>
      <c r="K18" s="138"/>
      <c r="L18" s="15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4"/>
  <sheetViews>
    <sheetView topLeftCell="A7" workbookViewId="0">
      <selection activeCell="I35" sqref="I35"/>
    </sheetView>
  </sheetViews>
  <sheetFormatPr defaultRowHeight="16.5"/>
  <cols>
    <col min="9" max="9" width="15.25" bestFit="1" customWidth="1"/>
    <col min="10" max="10" width="4" customWidth="1"/>
    <col min="11" max="11" width="16.125" customWidth="1"/>
    <col min="12" max="12" width="12.375" bestFit="1" customWidth="1"/>
    <col min="13" max="13" width="20.375" customWidth="1"/>
    <col min="14" max="14" width="22.75" customWidth="1"/>
  </cols>
  <sheetData>
    <row r="1" spans="1:14">
      <c r="A1" s="83" t="s">
        <v>375</v>
      </c>
    </row>
    <row r="2" spans="1:14" s="186" customFormat="1" ht="17.25" customHeight="1">
      <c r="A2" s="332" t="s">
        <v>352</v>
      </c>
      <c r="B2" s="332"/>
      <c r="C2" s="332"/>
      <c r="D2" s="332"/>
      <c r="E2" s="332"/>
      <c r="F2" s="332"/>
      <c r="G2" s="332"/>
      <c r="H2" s="332"/>
      <c r="I2" s="332"/>
      <c r="K2" s="345" t="s">
        <v>365</v>
      </c>
      <c r="L2" s="347" t="s">
        <v>37</v>
      </c>
      <c r="M2" s="345" t="s">
        <v>366</v>
      </c>
      <c r="N2" s="349" t="s">
        <v>367</v>
      </c>
    </row>
    <row r="3" spans="1:14" s="186" customFormat="1" ht="13.5">
      <c r="A3" s="82" t="s">
        <v>353</v>
      </c>
      <c r="B3" s="82" t="s">
        <v>354</v>
      </c>
      <c r="C3" s="82" t="s">
        <v>37</v>
      </c>
      <c r="D3" s="82" t="s">
        <v>355</v>
      </c>
      <c r="E3" s="333" t="s">
        <v>356</v>
      </c>
      <c r="F3" s="333"/>
      <c r="G3" s="333" t="s">
        <v>357</v>
      </c>
      <c r="H3" s="333"/>
      <c r="I3" s="188" t="s">
        <v>358</v>
      </c>
      <c r="K3" s="346"/>
      <c r="L3" s="348"/>
      <c r="M3" s="346"/>
      <c r="N3" s="347"/>
    </row>
    <row r="4" spans="1:14" s="186" customFormat="1" ht="27">
      <c r="A4" s="334">
        <v>1</v>
      </c>
      <c r="B4" s="337" t="s">
        <v>376</v>
      </c>
      <c r="C4" s="334" t="s">
        <v>359</v>
      </c>
      <c r="D4" s="338">
        <v>78.099999999999994</v>
      </c>
      <c r="E4" s="334" t="s">
        <v>79</v>
      </c>
      <c r="F4" s="341">
        <v>0.65300000000000002</v>
      </c>
      <c r="G4" s="82" t="s">
        <v>79</v>
      </c>
      <c r="H4" s="189">
        <v>0.98499999999999999</v>
      </c>
      <c r="I4" s="82" t="s">
        <v>360</v>
      </c>
      <c r="K4" s="190">
        <v>1.8599999999999998E-2</v>
      </c>
      <c r="L4" s="191" t="s">
        <v>163</v>
      </c>
      <c r="M4" s="251">
        <f>$D$4*$F$4*H4*K4</f>
        <v>0.93435817529999987</v>
      </c>
      <c r="N4" s="191" t="s">
        <v>368</v>
      </c>
    </row>
    <row r="5" spans="1:14" s="186" customFormat="1" ht="27">
      <c r="A5" s="335"/>
      <c r="B5" s="335"/>
      <c r="C5" s="335"/>
      <c r="D5" s="339"/>
      <c r="E5" s="335"/>
      <c r="F5" s="342"/>
      <c r="G5" s="82" t="s">
        <v>47</v>
      </c>
      <c r="H5" s="189">
        <v>7.0000000000000001E-3</v>
      </c>
      <c r="I5" s="82" t="s">
        <v>360</v>
      </c>
      <c r="K5" s="190">
        <v>2.35</v>
      </c>
      <c r="L5" s="191" t="s">
        <v>163</v>
      </c>
      <c r="M5" s="251">
        <f t="shared" ref="M5:M6" si="0">$D$4*$F$4*H5*K5</f>
        <v>0.83893848500000001</v>
      </c>
      <c r="N5" s="191" t="s">
        <v>369</v>
      </c>
    </row>
    <row r="6" spans="1:14" s="186" customFormat="1" ht="27">
      <c r="A6" s="335"/>
      <c r="B6" s="335"/>
      <c r="C6" s="335"/>
      <c r="D6" s="339"/>
      <c r="E6" s="336"/>
      <c r="F6" s="343"/>
      <c r="G6" s="82" t="s">
        <v>361</v>
      </c>
      <c r="H6" s="189">
        <v>8.0000000000000002E-3</v>
      </c>
      <c r="I6" s="82" t="s">
        <v>360</v>
      </c>
      <c r="K6" s="190">
        <v>7.9799999999999996E-2</v>
      </c>
      <c r="L6" s="191" t="s">
        <v>163</v>
      </c>
      <c r="M6" s="251">
        <f t="shared" si="0"/>
        <v>3.2557953119999997E-2</v>
      </c>
      <c r="N6" s="191" t="s">
        <v>370</v>
      </c>
    </row>
    <row r="7" spans="1:14" s="186" customFormat="1" ht="27">
      <c r="A7" s="335"/>
      <c r="B7" s="335"/>
      <c r="C7" s="335"/>
      <c r="D7" s="339"/>
      <c r="E7" s="334" t="s">
        <v>362</v>
      </c>
      <c r="F7" s="341">
        <f>1-F4</f>
        <v>0.34699999999999998</v>
      </c>
      <c r="G7" s="82" t="s">
        <v>79</v>
      </c>
      <c r="H7" s="189">
        <v>2.1999999999999999E-2</v>
      </c>
      <c r="I7" s="82" t="s">
        <v>360</v>
      </c>
      <c r="K7" s="190">
        <v>1.8599999999999998E-2</v>
      </c>
      <c r="L7" s="191" t="s">
        <v>163</v>
      </c>
      <c r="M7" s="251">
        <f>$D$4*$F$7*H7*K7</f>
        <v>1.1089606439999997E-2</v>
      </c>
      <c r="N7" s="191" t="s">
        <v>368</v>
      </c>
    </row>
    <row r="8" spans="1:14" s="186" customFormat="1" ht="27">
      <c r="A8" s="335"/>
      <c r="B8" s="335"/>
      <c r="C8" s="335"/>
      <c r="D8" s="339"/>
      <c r="E8" s="335"/>
      <c r="F8" s="342"/>
      <c r="G8" s="82" t="s">
        <v>47</v>
      </c>
      <c r="H8" s="189">
        <v>0.49099999999999999</v>
      </c>
      <c r="I8" s="82" t="s">
        <v>360</v>
      </c>
      <c r="K8" s="190">
        <v>2.35</v>
      </c>
      <c r="L8" s="191" t="s">
        <v>163</v>
      </c>
      <c r="M8" s="251">
        <f t="shared" ref="M8:M9" si="1">$D$4*$F$7*H8*K8</f>
        <v>31.270142694999993</v>
      </c>
      <c r="N8" s="191" t="s">
        <v>369</v>
      </c>
    </row>
    <row r="9" spans="1:14" s="186" customFormat="1" ht="27">
      <c r="A9" s="336"/>
      <c r="B9" s="336"/>
      <c r="C9" s="336"/>
      <c r="D9" s="340"/>
      <c r="E9" s="336"/>
      <c r="F9" s="343"/>
      <c r="G9" s="82" t="s">
        <v>361</v>
      </c>
      <c r="H9" s="189">
        <v>0.48699999999999999</v>
      </c>
      <c r="I9" s="82" t="s">
        <v>360</v>
      </c>
      <c r="K9" s="190">
        <v>7.9799999999999996E-2</v>
      </c>
      <c r="L9" s="191" t="s">
        <v>163</v>
      </c>
      <c r="M9" s="251">
        <f t="shared" si="1"/>
        <v>1.0532036638199997</v>
      </c>
      <c r="N9" s="191" t="s">
        <v>370</v>
      </c>
    </row>
    <row r="10" spans="1:14" s="186" customFormat="1" ht="13.5">
      <c r="A10" s="334">
        <v>2</v>
      </c>
      <c r="B10" s="334" t="s">
        <v>363</v>
      </c>
      <c r="C10" s="334" t="s">
        <v>359</v>
      </c>
      <c r="D10" s="344">
        <v>4.4000000000000004</v>
      </c>
      <c r="E10" s="334" t="s">
        <v>79</v>
      </c>
      <c r="F10" s="341">
        <v>0</v>
      </c>
      <c r="G10" s="82" t="s">
        <v>79</v>
      </c>
      <c r="H10" s="189" t="s">
        <v>377</v>
      </c>
      <c r="I10" s="82" t="s">
        <v>378</v>
      </c>
      <c r="K10" s="190" t="s">
        <v>377</v>
      </c>
      <c r="L10" s="191" t="s">
        <v>163</v>
      </c>
      <c r="M10" s="190"/>
      <c r="N10" s="191"/>
    </row>
    <row r="11" spans="1:14" s="186" customFormat="1" ht="13.5">
      <c r="A11" s="335"/>
      <c r="B11" s="335"/>
      <c r="C11" s="335"/>
      <c r="D11" s="335"/>
      <c r="E11" s="335"/>
      <c r="F11" s="342"/>
      <c r="G11" s="82" t="s">
        <v>47</v>
      </c>
      <c r="H11" s="189" t="s">
        <v>377</v>
      </c>
      <c r="I11" s="82" t="s">
        <v>378</v>
      </c>
      <c r="K11" s="190" t="s">
        <v>377</v>
      </c>
      <c r="L11" s="191" t="s">
        <v>163</v>
      </c>
      <c r="M11" s="190"/>
      <c r="N11" s="191"/>
    </row>
    <row r="12" spans="1:14" s="186" customFormat="1" ht="13.5">
      <c r="A12" s="335"/>
      <c r="B12" s="335"/>
      <c r="C12" s="335"/>
      <c r="D12" s="335"/>
      <c r="E12" s="336"/>
      <c r="F12" s="343"/>
      <c r="G12" s="82" t="s">
        <v>361</v>
      </c>
      <c r="H12" s="189" t="s">
        <v>377</v>
      </c>
      <c r="I12" s="82" t="s">
        <v>378</v>
      </c>
      <c r="K12" s="190" t="s">
        <v>377</v>
      </c>
      <c r="L12" s="191" t="s">
        <v>163</v>
      </c>
      <c r="M12" s="190"/>
      <c r="N12" s="191"/>
    </row>
    <row r="13" spans="1:14" s="186" customFormat="1" ht="27">
      <c r="A13" s="335"/>
      <c r="B13" s="335"/>
      <c r="C13" s="335"/>
      <c r="D13" s="335"/>
      <c r="E13" s="334" t="s">
        <v>362</v>
      </c>
      <c r="F13" s="341">
        <v>1</v>
      </c>
      <c r="G13" s="82" t="s">
        <v>79</v>
      </c>
      <c r="H13" s="189">
        <v>2.1999999999999999E-2</v>
      </c>
      <c r="I13" s="82" t="s">
        <v>360</v>
      </c>
      <c r="K13" s="190">
        <v>1.8599999999999998E-2</v>
      </c>
      <c r="L13" s="191" t="s">
        <v>163</v>
      </c>
      <c r="M13" s="190">
        <f>$D$10*$F$13*H13*K13</f>
        <v>1.8004799999999997E-3</v>
      </c>
      <c r="N13" s="191" t="s">
        <v>379</v>
      </c>
    </row>
    <row r="14" spans="1:14" s="186" customFormat="1" ht="13.5">
      <c r="A14" s="335"/>
      <c r="B14" s="335"/>
      <c r="C14" s="335"/>
      <c r="D14" s="335"/>
      <c r="E14" s="335"/>
      <c r="F14" s="342"/>
      <c r="G14" s="82" t="s">
        <v>47</v>
      </c>
      <c r="H14" s="189">
        <v>0.49099999999999999</v>
      </c>
      <c r="I14" s="82" t="s">
        <v>360</v>
      </c>
      <c r="K14" s="190">
        <v>3.14</v>
      </c>
      <c r="L14" s="191" t="s">
        <v>163</v>
      </c>
      <c r="M14" s="190">
        <f t="shared" ref="M14:M15" si="2">$D$10*$F$13*H14*K14</f>
        <v>6.7836560000000006</v>
      </c>
      <c r="N14" s="191" t="s">
        <v>380</v>
      </c>
    </row>
    <row r="15" spans="1:14" s="186" customFormat="1" ht="27">
      <c r="A15" s="336"/>
      <c r="B15" s="336"/>
      <c r="C15" s="336"/>
      <c r="D15" s="336"/>
      <c r="E15" s="336"/>
      <c r="F15" s="343"/>
      <c r="G15" s="82" t="s">
        <v>361</v>
      </c>
      <c r="H15" s="189">
        <v>0.48699999999999999</v>
      </c>
      <c r="I15" s="82" t="s">
        <v>360</v>
      </c>
      <c r="K15" s="190">
        <v>7.8200000000000006E-2</v>
      </c>
      <c r="L15" s="191" t="s">
        <v>163</v>
      </c>
      <c r="M15" s="190">
        <f t="shared" si="2"/>
        <v>0.16756696000000004</v>
      </c>
      <c r="N15" s="191" t="s">
        <v>370</v>
      </c>
    </row>
    <row r="16" spans="1:14" s="186" customFormat="1" ht="13.5">
      <c r="A16" s="334">
        <v>3</v>
      </c>
      <c r="B16" s="337" t="s">
        <v>381</v>
      </c>
      <c r="C16" s="334" t="s">
        <v>359</v>
      </c>
      <c r="D16" s="338">
        <v>2.98</v>
      </c>
      <c r="E16" s="334" t="s">
        <v>79</v>
      </c>
      <c r="F16" s="341">
        <v>0.30499999999999999</v>
      </c>
      <c r="G16" s="82" t="s">
        <v>79</v>
      </c>
      <c r="H16" s="189">
        <v>0.996</v>
      </c>
      <c r="I16" s="82" t="s">
        <v>360</v>
      </c>
      <c r="K16" s="190">
        <v>0.121</v>
      </c>
      <c r="L16" s="191" t="s">
        <v>163</v>
      </c>
      <c r="M16" s="190">
        <f>$D$16*$F$16*H16*K16</f>
        <v>0.10953699239999999</v>
      </c>
      <c r="N16" s="191" t="s">
        <v>371</v>
      </c>
    </row>
    <row r="17" spans="1:14" s="186" customFormat="1" ht="13.5">
      <c r="A17" s="335"/>
      <c r="B17" s="335"/>
      <c r="C17" s="335"/>
      <c r="D17" s="335"/>
      <c r="E17" s="335"/>
      <c r="F17" s="342"/>
      <c r="G17" s="82" t="s">
        <v>47</v>
      </c>
      <c r="H17" s="189">
        <v>2E-3</v>
      </c>
      <c r="I17" s="82" t="s">
        <v>360</v>
      </c>
      <c r="K17" s="190">
        <v>2.41E-2</v>
      </c>
      <c r="L17" s="191" t="s">
        <v>163</v>
      </c>
      <c r="M17" s="190">
        <f t="shared" ref="M17:M18" si="3">$D$16*$F$16*H17*K17</f>
        <v>4.3808979999999999E-5</v>
      </c>
      <c r="N17" s="191" t="s">
        <v>372</v>
      </c>
    </row>
    <row r="18" spans="1:14" s="186" customFormat="1" ht="13.5">
      <c r="A18" s="335"/>
      <c r="B18" s="335"/>
      <c r="C18" s="335"/>
      <c r="D18" s="335"/>
      <c r="E18" s="336"/>
      <c r="F18" s="343"/>
      <c r="G18" s="82" t="s">
        <v>361</v>
      </c>
      <c r="H18" s="189">
        <v>2E-3</v>
      </c>
      <c r="I18" s="82" t="s">
        <v>360</v>
      </c>
      <c r="K18" s="190">
        <v>0.89600000000000002</v>
      </c>
      <c r="L18" s="191" t="s">
        <v>163</v>
      </c>
      <c r="M18" s="190">
        <f t="shared" si="3"/>
        <v>1.6287487999999998E-3</v>
      </c>
      <c r="N18" s="191" t="s">
        <v>373</v>
      </c>
    </row>
    <row r="19" spans="1:14" s="186" customFormat="1" ht="13.5">
      <c r="A19" s="335"/>
      <c r="B19" s="335"/>
      <c r="C19" s="335"/>
      <c r="D19" s="335"/>
      <c r="E19" s="334" t="s">
        <v>362</v>
      </c>
      <c r="F19" s="341">
        <f>1-F16</f>
        <v>0.69500000000000006</v>
      </c>
      <c r="G19" s="82" t="s">
        <v>79</v>
      </c>
      <c r="H19" s="189">
        <v>1.7999999999999999E-2</v>
      </c>
      <c r="I19" s="82" t="s">
        <v>360</v>
      </c>
      <c r="K19" s="190">
        <v>0.121</v>
      </c>
      <c r="L19" s="191" t="s">
        <v>163</v>
      </c>
      <c r="M19" s="190">
        <f>$D$16*$F$19*H19*K19</f>
        <v>4.5108558000000005E-3</v>
      </c>
      <c r="N19" s="191" t="s">
        <v>371</v>
      </c>
    </row>
    <row r="20" spans="1:14" s="186" customFormat="1" ht="13.5">
      <c r="A20" s="335"/>
      <c r="B20" s="335"/>
      <c r="C20" s="335"/>
      <c r="D20" s="335"/>
      <c r="E20" s="335"/>
      <c r="F20" s="342"/>
      <c r="G20" s="82" t="s">
        <v>47</v>
      </c>
      <c r="H20" s="189">
        <v>0.496</v>
      </c>
      <c r="I20" s="82" t="s">
        <v>360</v>
      </c>
      <c r="K20" s="190">
        <v>2.41E-2</v>
      </c>
      <c r="L20" s="191" t="s">
        <v>163</v>
      </c>
      <c r="M20" s="190">
        <f>$D$16*$F$19*H20*K20</f>
        <v>2.4757100960000004E-2</v>
      </c>
      <c r="N20" s="191" t="s">
        <v>372</v>
      </c>
    </row>
    <row r="21" spans="1:14" s="186" customFormat="1" ht="13.5">
      <c r="A21" s="336"/>
      <c r="B21" s="336"/>
      <c r="C21" s="336"/>
      <c r="D21" s="336"/>
      <c r="E21" s="336"/>
      <c r="F21" s="343"/>
      <c r="G21" s="82" t="s">
        <v>361</v>
      </c>
      <c r="H21" s="189">
        <v>0.48599999999999999</v>
      </c>
      <c r="I21" s="82" t="s">
        <v>360</v>
      </c>
      <c r="K21" s="190">
        <v>0.89600000000000002</v>
      </c>
      <c r="L21" s="191" t="s">
        <v>163</v>
      </c>
      <c r="M21" s="190">
        <f>$D$16*$F$19*H21*K21</f>
        <v>0.9018729216000001</v>
      </c>
      <c r="N21" s="191" t="s">
        <v>373</v>
      </c>
    </row>
    <row r="22" spans="1:14" s="186" customFormat="1" ht="27">
      <c r="A22" s="334">
        <v>4</v>
      </c>
      <c r="B22" s="334" t="s">
        <v>382</v>
      </c>
      <c r="C22" s="334" t="s">
        <v>359</v>
      </c>
      <c r="D22" s="338">
        <v>0.20078125000000002</v>
      </c>
      <c r="E22" s="334" t="s">
        <v>79</v>
      </c>
      <c r="F22" s="341">
        <v>0.47599999999999998</v>
      </c>
      <c r="G22" s="82" t="s">
        <v>79</v>
      </c>
      <c r="H22" s="189">
        <v>0.98499999999999999</v>
      </c>
      <c r="I22" s="82" t="s">
        <v>360</v>
      </c>
      <c r="K22" s="190">
        <v>1.8599999999999998E-2</v>
      </c>
      <c r="L22" s="191" t="s">
        <v>163</v>
      </c>
      <c r="M22" s="190">
        <f>$D$22*$F$22*H22*K22</f>
        <v>1.7509723218749999E-3</v>
      </c>
      <c r="N22" s="191" t="s">
        <v>368</v>
      </c>
    </row>
    <row r="23" spans="1:14" s="186" customFormat="1" ht="27">
      <c r="A23" s="335"/>
      <c r="B23" s="335"/>
      <c r="C23" s="335"/>
      <c r="D23" s="335"/>
      <c r="E23" s="335"/>
      <c r="F23" s="342"/>
      <c r="G23" s="82" t="s">
        <v>47</v>
      </c>
      <c r="H23" s="189">
        <v>7.0000000000000001E-3</v>
      </c>
      <c r="I23" s="82" t="s">
        <v>360</v>
      </c>
      <c r="K23" s="190">
        <v>2.35</v>
      </c>
      <c r="L23" s="191" t="s">
        <v>163</v>
      </c>
      <c r="M23" s="190">
        <f t="shared" ref="M23:M24" si="4">$D$22*$F$22*H23*K23</f>
        <v>1.5721573437500001E-3</v>
      </c>
      <c r="N23" s="191" t="s">
        <v>369</v>
      </c>
    </row>
    <row r="24" spans="1:14" s="186" customFormat="1" ht="27">
      <c r="A24" s="335"/>
      <c r="B24" s="335"/>
      <c r="C24" s="335"/>
      <c r="D24" s="335"/>
      <c r="E24" s="336"/>
      <c r="F24" s="343"/>
      <c r="G24" s="82" t="s">
        <v>361</v>
      </c>
      <c r="H24" s="189">
        <v>8.0000000000000002E-3</v>
      </c>
      <c r="I24" s="82" t="s">
        <v>360</v>
      </c>
      <c r="K24" s="190">
        <v>7.9799999999999996E-2</v>
      </c>
      <c r="L24" s="191" t="s">
        <v>163</v>
      </c>
      <c r="M24" s="190">
        <f t="shared" si="4"/>
        <v>6.1013084999999993E-5</v>
      </c>
      <c r="N24" s="191" t="s">
        <v>370</v>
      </c>
    </row>
    <row r="25" spans="1:14" s="186" customFormat="1" ht="27">
      <c r="A25" s="335"/>
      <c r="B25" s="335"/>
      <c r="C25" s="335"/>
      <c r="D25" s="335"/>
      <c r="E25" s="334" t="s">
        <v>362</v>
      </c>
      <c r="F25" s="341">
        <f>1-F22</f>
        <v>0.52400000000000002</v>
      </c>
      <c r="G25" s="82" t="s">
        <v>79</v>
      </c>
      <c r="H25" s="189">
        <v>2.1999999999999999E-2</v>
      </c>
      <c r="I25" s="82" t="s">
        <v>360</v>
      </c>
      <c r="K25" s="190">
        <v>1.8599999999999998E-2</v>
      </c>
      <c r="L25" s="191" t="s">
        <v>163</v>
      </c>
      <c r="M25" s="190">
        <f>$D$22*$F$25*H25*K25</f>
        <v>4.305167625E-5</v>
      </c>
      <c r="N25" s="191" t="s">
        <v>368</v>
      </c>
    </row>
    <row r="26" spans="1:14" s="186" customFormat="1" ht="27">
      <c r="A26" s="335"/>
      <c r="B26" s="335"/>
      <c r="C26" s="335"/>
      <c r="D26" s="335"/>
      <c r="E26" s="335"/>
      <c r="F26" s="342"/>
      <c r="G26" s="82" t="s">
        <v>47</v>
      </c>
      <c r="H26" s="189">
        <v>0.49099999999999999</v>
      </c>
      <c r="I26" s="82" t="s">
        <v>360</v>
      </c>
      <c r="K26" s="190">
        <v>2.35</v>
      </c>
      <c r="L26" s="191" t="s">
        <v>163</v>
      </c>
      <c r="M26" s="190">
        <f t="shared" ref="M26:M27" si="5">$D$22*$F$25*H26*K26</f>
        <v>0.12139583734375003</v>
      </c>
      <c r="N26" s="191" t="s">
        <v>369</v>
      </c>
    </row>
    <row r="27" spans="1:14" s="186" customFormat="1" ht="27">
      <c r="A27" s="336"/>
      <c r="B27" s="336"/>
      <c r="C27" s="336"/>
      <c r="D27" s="336"/>
      <c r="E27" s="336"/>
      <c r="F27" s="343"/>
      <c r="G27" s="82" t="s">
        <v>361</v>
      </c>
      <c r="H27" s="189">
        <v>0.48699999999999999</v>
      </c>
      <c r="I27" s="82" t="s">
        <v>360</v>
      </c>
      <c r="K27" s="190">
        <v>7.9799999999999996E-2</v>
      </c>
      <c r="L27" s="191" t="s">
        <v>163</v>
      </c>
      <c r="M27" s="190">
        <f t="shared" si="5"/>
        <v>4.0887098568750009E-3</v>
      </c>
      <c r="N27" s="191" t="s">
        <v>370</v>
      </c>
    </row>
    <row r="28" spans="1:14" s="186" customFormat="1" ht="13.5">
      <c r="A28" s="334">
        <v>5</v>
      </c>
      <c r="B28" s="334" t="s">
        <v>364</v>
      </c>
      <c r="C28" s="334" t="s">
        <v>359</v>
      </c>
      <c r="D28" s="344">
        <v>36.79</v>
      </c>
      <c r="E28" s="334" t="s">
        <v>79</v>
      </c>
      <c r="F28" s="341">
        <v>0.30499999999999999</v>
      </c>
      <c r="G28" s="82" t="s">
        <v>79</v>
      </c>
      <c r="H28" s="189">
        <v>0.996</v>
      </c>
      <c r="I28" s="82" t="s">
        <v>360</v>
      </c>
      <c r="K28" s="190">
        <v>0.121</v>
      </c>
      <c r="L28" s="191" t="s">
        <v>163</v>
      </c>
      <c r="M28" s="190">
        <f>$D$28*$F$28*H28*K28</f>
        <v>1.3523040101999999</v>
      </c>
      <c r="N28" s="191" t="s">
        <v>371</v>
      </c>
    </row>
    <row r="29" spans="1:14" s="186" customFormat="1" ht="13.5">
      <c r="A29" s="335"/>
      <c r="B29" s="335"/>
      <c r="C29" s="335"/>
      <c r="D29" s="335"/>
      <c r="E29" s="335"/>
      <c r="F29" s="342"/>
      <c r="G29" s="82" t="s">
        <v>47</v>
      </c>
      <c r="H29" s="189">
        <v>2E-3</v>
      </c>
      <c r="I29" s="82" t="s">
        <v>360</v>
      </c>
      <c r="K29" s="190">
        <v>2.41E-2</v>
      </c>
      <c r="L29" s="191" t="s">
        <v>163</v>
      </c>
      <c r="M29" s="190">
        <f t="shared" ref="M29:M30" si="6">$D$28*$F$28*H29*K29</f>
        <v>5.4084979000000003E-4</v>
      </c>
      <c r="N29" s="191" t="s">
        <v>372</v>
      </c>
    </row>
    <row r="30" spans="1:14" s="186" customFormat="1" ht="13.5">
      <c r="A30" s="335"/>
      <c r="B30" s="335"/>
      <c r="C30" s="335"/>
      <c r="D30" s="335"/>
      <c r="E30" s="336"/>
      <c r="F30" s="343"/>
      <c r="G30" s="82" t="s">
        <v>361</v>
      </c>
      <c r="H30" s="189">
        <v>2E-3</v>
      </c>
      <c r="I30" s="82" t="s">
        <v>360</v>
      </c>
      <c r="K30" s="190">
        <v>0.89600000000000002</v>
      </c>
      <c r="L30" s="191" t="s">
        <v>163</v>
      </c>
      <c r="M30" s="190">
        <f t="shared" si="6"/>
        <v>2.0107942400000002E-2</v>
      </c>
      <c r="N30" s="191" t="s">
        <v>373</v>
      </c>
    </row>
    <row r="31" spans="1:14" s="186" customFormat="1" ht="13.5">
      <c r="A31" s="335"/>
      <c r="B31" s="335"/>
      <c r="C31" s="335"/>
      <c r="D31" s="335"/>
      <c r="E31" s="334" t="s">
        <v>362</v>
      </c>
      <c r="F31" s="341">
        <f>1-F28</f>
        <v>0.69500000000000006</v>
      </c>
      <c r="G31" s="82" t="s">
        <v>79</v>
      </c>
      <c r="H31" s="189">
        <v>1.7999999999999999E-2</v>
      </c>
      <c r="I31" s="82" t="s">
        <v>360</v>
      </c>
      <c r="K31" s="190">
        <v>0.121</v>
      </c>
      <c r="L31" s="191" t="s">
        <v>163</v>
      </c>
      <c r="M31" s="190">
        <f>$D$28*$F$31*H31*K31</f>
        <v>5.568939089999999E-2</v>
      </c>
      <c r="N31" s="191" t="s">
        <v>371</v>
      </c>
    </row>
    <row r="32" spans="1:14" s="186" customFormat="1" ht="13.5">
      <c r="A32" s="335"/>
      <c r="B32" s="335"/>
      <c r="C32" s="335"/>
      <c r="D32" s="335"/>
      <c r="E32" s="335"/>
      <c r="F32" s="342"/>
      <c r="G32" s="82" t="s">
        <v>47</v>
      </c>
      <c r="H32" s="189">
        <v>0.496</v>
      </c>
      <c r="I32" s="82" t="s">
        <v>360</v>
      </c>
      <c r="K32" s="190">
        <v>2.41E-2</v>
      </c>
      <c r="L32" s="191" t="s">
        <v>163</v>
      </c>
      <c r="M32" s="190">
        <f t="shared" ref="M32:M33" si="7">$D$28*$F$31*H32*K32</f>
        <v>0.30564219607999998</v>
      </c>
      <c r="N32" s="191" t="s">
        <v>372</v>
      </c>
    </row>
    <row r="33" spans="1:14" s="186" customFormat="1" ht="13.5">
      <c r="A33" s="336"/>
      <c r="B33" s="336"/>
      <c r="C33" s="336"/>
      <c r="D33" s="336"/>
      <c r="E33" s="336"/>
      <c r="F33" s="343"/>
      <c r="G33" s="82" t="s">
        <v>361</v>
      </c>
      <c r="H33" s="189">
        <v>0.48599999999999999</v>
      </c>
      <c r="I33" s="82" t="s">
        <v>360</v>
      </c>
      <c r="K33" s="190">
        <v>0.89600000000000002</v>
      </c>
      <c r="L33" s="191" t="s">
        <v>163</v>
      </c>
      <c r="M33" s="190">
        <f t="shared" si="7"/>
        <v>11.134196236799999</v>
      </c>
      <c r="N33" s="191" t="s">
        <v>373</v>
      </c>
    </row>
    <row r="34" spans="1:14">
      <c r="K34" s="183" t="s">
        <v>374</v>
      </c>
      <c r="L34" s="183"/>
      <c r="M34" s="184">
        <f>SUM(M4:M33)</f>
        <v>55.133056815017511</v>
      </c>
      <c r="N34" s="185" t="e">
        <f>M34/$C$138</f>
        <v>#DIV/0!</v>
      </c>
    </row>
  </sheetData>
  <mergeCells count="47">
    <mergeCell ref="K2:K3"/>
    <mergeCell ref="L2:L3"/>
    <mergeCell ref="M2:M3"/>
    <mergeCell ref="N2:N3"/>
    <mergeCell ref="A28:A33"/>
    <mergeCell ref="B28:B33"/>
    <mergeCell ref="C28:C33"/>
    <mergeCell ref="D28:D33"/>
    <mergeCell ref="E28:E30"/>
    <mergeCell ref="F28:F30"/>
    <mergeCell ref="E31:E33"/>
    <mergeCell ref="F31:F33"/>
    <mergeCell ref="A22:A27"/>
    <mergeCell ref="B22:B27"/>
    <mergeCell ref="C22:C27"/>
    <mergeCell ref="D22:D27"/>
    <mergeCell ref="E25:E27"/>
    <mergeCell ref="F25:F27"/>
    <mergeCell ref="A16:A21"/>
    <mergeCell ref="B16:B21"/>
    <mergeCell ref="C16:C21"/>
    <mergeCell ref="D16:D21"/>
    <mergeCell ref="E16:E18"/>
    <mergeCell ref="F16:F18"/>
    <mergeCell ref="E19:E21"/>
    <mergeCell ref="F19:F21"/>
    <mergeCell ref="F10:F12"/>
    <mergeCell ref="E13:E15"/>
    <mergeCell ref="F13:F15"/>
    <mergeCell ref="E22:E24"/>
    <mergeCell ref="F22:F24"/>
    <mergeCell ref="A10:A15"/>
    <mergeCell ref="B10:B15"/>
    <mergeCell ref="C10:C15"/>
    <mergeCell ref="D10:D15"/>
    <mergeCell ref="E10:E12"/>
    <mergeCell ref="A2:I2"/>
    <mergeCell ref="E3:F3"/>
    <mergeCell ref="G3:H3"/>
    <mergeCell ref="A4:A9"/>
    <mergeCell ref="B4:B9"/>
    <mergeCell ref="C4:C9"/>
    <mergeCell ref="D4:D9"/>
    <mergeCell ref="E4:E6"/>
    <mergeCell ref="F4:F6"/>
    <mergeCell ref="E7:E9"/>
    <mergeCell ref="F7:F9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U192"/>
  <sheetViews>
    <sheetView showGridLines="0" topLeftCell="A13" zoomScaleSheetLayoutView="100" workbookViewId="0">
      <selection activeCell="P32" sqref="P32"/>
    </sheetView>
  </sheetViews>
  <sheetFormatPr defaultColWidth="0" defaultRowHeight="16.5"/>
  <cols>
    <col min="1" max="1" width="3.75" style="27" customWidth="1"/>
    <col min="2" max="2" width="12.5" style="23" customWidth="1"/>
    <col min="3" max="3" width="38.25" style="24" bestFit="1" customWidth="1"/>
    <col min="4" max="5" width="14.625" style="23" customWidth="1"/>
    <col min="6" max="6" width="3.75" style="22" customWidth="1"/>
    <col min="7" max="7" width="18.75" style="23" customWidth="1"/>
    <col min="8" max="8" width="36.375" style="24" customWidth="1"/>
    <col min="9" max="9" width="8.25" style="22" bestFit="1" customWidth="1"/>
    <col min="10" max="10" width="17.625" style="22" customWidth="1"/>
    <col min="11" max="11" width="3.75" style="22" customWidth="1"/>
    <col min="12" max="12" width="9.125" style="23" customWidth="1"/>
    <col min="13" max="13" width="19.25" style="25" bestFit="1" customWidth="1"/>
    <col min="14" max="14" width="8.25" style="26" bestFit="1" customWidth="1"/>
    <col min="15" max="15" width="10.625" style="26" bestFit="1" customWidth="1"/>
    <col min="16" max="17" width="3.75" style="26" customWidth="1"/>
    <col min="18" max="18" width="14" style="26" hidden="1" customWidth="1"/>
    <col min="19" max="19" width="27.625" style="25" hidden="1" customWidth="1"/>
    <col min="20" max="21" width="14" style="26" hidden="1" customWidth="1"/>
    <col min="22" max="22" width="1.375" style="26" hidden="1" customWidth="1"/>
    <col min="23" max="23" width="14" style="26" hidden="1" customWidth="1"/>
    <col min="24" max="24" width="27.625" style="25" hidden="1" customWidth="1"/>
    <col min="25" max="26" width="14" style="26" hidden="1" customWidth="1"/>
    <col min="27" max="27" width="1.375" style="26" hidden="1" customWidth="1"/>
    <col min="28" max="28" width="15.25" style="26" hidden="1" customWidth="1"/>
    <col min="29" max="29" width="27.625" style="26" hidden="1" customWidth="1"/>
    <col min="30" max="31" width="15.25" style="26" hidden="1" customWidth="1"/>
    <col min="32" max="32" width="1.375" style="26" hidden="1" customWidth="1"/>
    <col min="33" max="33" width="14" style="26" hidden="1" customWidth="1"/>
    <col min="34" max="34" width="27.625" style="26" hidden="1" customWidth="1"/>
    <col min="35" max="36" width="14" style="26" hidden="1" customWidth="1"/>
    <col min="37" max="37" width="1.375" style="26" hidden="1" customWidth="1"/>
    <col min="38" max="38" width="14" style="26" hidden="1" customWidth="1"/>
    <col min="39" max="39" width="27.625" style="26" hidden="1" customWidth="1"/>
    <col min="40" max="41" width="14" style="26" hidden="1" customWidth="1"/>
    <col min="42" max="42" width="1.375" style="26" hidden="1" customWidth="1"/>
    <col min="43" max="43" width="14" style="26" hidden="1" customWidth="1"/>
    <col min="44" max="44" width="27.625" style="25" hidden="1" customWidth="1"/>
    <col min="45" max="46" width="14" style="26" hidden="1" customWidth="1"/>
    <col min="47" max="47" width="1.375" style="26" hidden="1" customWidth="1"/>
    <col min="48" max="48" width="14" style="26" hidden="1" customWidth="1"/>
    <col min="49" max="49" width="27.625" style="25" hidden="1" customWidth="1"/>
    <col min="50" max="51" width="14" style="26" hidden="1" customWidth="1"/>
    <col min="52" max="54" width="15.25" style="26" hidden="1" customWidth="1"/>
    <col min="55" max="55" width="1.375" style="26" hidden="1" customWidth="1"/>
    <col min="56" max="58" width="15.25" style="27" hidden="1" customWidth="1"/>
    <col min="59" max="60" width="13.5" style="27" hidden="1" customWidth="1"/>
    <col min="61" max="248" width="15.25" style="27" hidden="1" customWidth="1"/>
    <col min="249" max="249" width="11.375" style="27" hidden="1" customWidth="1"/>
    <col min="250" max="250" width="36" style="27" hidden="1" customWidth="1"/>
    <col min="251" max="251" width="10.875" style="27" hidden="1" customWidth="1"/>
    <col min="252" max="252" width="15.25" style="27" hidden="1" customWidth="1"/>
    <col min="253" max="253" width="11.375" style="27" hidden="1" customWidth="1"/>
    <col min="254" max="254" width="36" style="27" hidden="1" customWidth="1"/>
    <col min="255" max="255" width="10.875" style="27" hidden="1" customWidth="1"/>
    <col min="256" max="16384" width="14" style="27" hidden="1"/>
  </cols>
  <sheetData>
    <row r="1" spans="1:55" ht="20.25">
      <c r="A1" s="28"/>
      <c r="B1" s="79" t="s">
        <v>209</v>
      </c>
      <c r="C1" s="29"/>
      <c r="D1" s="29"/>
      <c r="E1" s="29"/>
      <c r="F1" s="30"/>
      <c r="G1" s="79" t="s">
        <v>210</v>
      </c>
      <c r="H1" s="29"/>
      <c r="I1" s="29"/>
      <c r="J1" s="29"/>
      <c r="K1" s="30"/>
      <c r="L1" s="79" t="s">
        <v>211</v>
      </c>
      <c r="M1" s="31"/>
      <c r="N1" s="31"/>
      <c r="O1" s="32"/>
    </row>
    <row r="2" spans="1:55">
      <c r="B2" s="76" t="s">
        <v>34</v>
      </c>
      <c r="C2" s="76" t="s">
        <v>35</v>
      </c>
      <c r="D2" s="76" t="s">
        <v>36</v>
      </c>
      <c r="E2" s="76" t="s">
        <v>37</v>
      </c>
      <c r="F2" s="33"/>
      <c r="G2" s="76" t="s">
        <v>38</v>
      </c>
      <c r="H2" s="76" t="s">
        <v>39</v>
      </c>
      <c r="I2" s="76" t="s">
        <v>36</v>
      </c>
      <c r="J2" s="76" t="s">
        <v>37</v>
      </c>
      <c r="K2" s="30"/>
      <c r="L2" s="76" t="s">
        <v>40</v>
      </c>
      <c r="M2" s="76" t="s">
        <v>35</v>
      </c>
      <c r="N2" s="76" t="s">
        <v>36</v>
      </c>
      <c r="O2" s="76" t="s">
        <v>37</v>
      </c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</row>
    <row r="3" spans="1:55">
      <c r="B3" s="34" t="s">
        <v>43</v>
      </c>
      <c r="C3" s="35" t="s">
        <v>440</v>
      </c>
      <c r="D3" s="36">
        <v>1.65</v>
      </c>
      <c r="E3" s="34" t="s">
        <v>44</v>
      </c>
      <c r="F3" s="37"/>
      <c r="G3" s="362" t="s">
        <v>45</v>
      </c>
      <c r="H3" s="35" t="s">
        <v>581</v>
      </c>
      <c r="I3" s="36">
        <v>2.61</v>
      </c>
      <c r="J3" s="193" t="s">
        <v>391</v>
      </c>
      <c r="K3" s="33"/>
      <c r="L3" s="363" t="s">
        <v>47</v>
      </c>
      <c r="M3" s="39" t="s">
        <v>48</v>
      </c>
      <c r="N3" s="40">
        <v>1.17E-2</v>
      </c>
      <c r="O3" s="41" t="s">
        <v>49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</row>
    <row r="4" spans="1:55">
      <c r="B4" s="34" t="s">
        <v>43</v>
      </c>
      <c r="C4" s="35" t="s">
        <v>441</v>
      </c>
      <c r="D4" s="36">
        <v>3.42</v>
      </c>
      <c r="E4" s="34" t="s">
        <v>44</v>
      </c>
      <c r="F4" s="37"/>
      <c r="G4" s="362"/>
      <c r="H4" s="35" t="s">
        <v>582</v>
      </c>
      <c r="I4" s="36">
        <v>2.61</v>
      </c>
      <c r="J4" s="38" t="s">
        <v>46</v>
      </c>
      <c r="K4" s="37"/>
      <c r="L4" s="363"/>
      <c r="M4" s="39" t="s">
        <v>52</v>
      </c>
      <c r="N4" s="40">
        <v>2.41E-2</v>
      </c>
      <c r="O4" s="41" t="s">
        <v>49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</row>
    <row r="5" spans="1:55">
      <c r="B5" s="34" t="s">
        <v>43</v>
      </c>
      <c r="C5" s="35" t="s">
        <v>442</v>
      </c>
      <c r="D5" s="36">
        <v>0.629</v>
      </c>
      <c r="E5" s="34" t="s">
        <v>44</v>
      </c>
      <c r="F5" s="45"/>
      <c r="G5" s="362"/>
      <c r="H5" s="35" t="s">
        <v>583</v>
      </c>
      <c r="I5" s="36">
        <v>2.6</v>
      </c>
      <c r="J5" s="38" t="s">
        <v>46</v>
      </c>
      <c r="K5" s="37"/>
      <c r="L5" s="363"/>
      <c r="M5" s="39" t="s">
        <v>55</v>
      </c>
      <c r="N5" s="40">
        <v>2.35</v>
      </c>
      <c r="O5" s="41" t="s">
        <v>49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</row>
    <row r="6" spans="1:55">
      <c r="B6" s="34" t="s">
        <v>43</v>
      </c>
      <c r="C6" s="35" t="s">
        <v>443</v>
      </c>
      <c r="D6" s="36">
        <v>0.434</v>
      </c>
      <c r="E6" s="34" t="s">
        <v>44</v>
      </c>
      <c r="F6" s="46"/>
      <c r="G6" s="362"/>
      <c r="H6" s="35" t="s">
        <v>584</v>
      </c>
      <c r="I6" s="36">
        <v>2.61</v>
      </c>
      <c r="J6" s="38" t="s">
        <v>46</v>
      </c>
      <c r="K6" s="45"/>
      <c r="L6" s="363"/>
      <c r="M6" s="39" t="s">
        <v>57</v>
      </c>
      <c r="N6" s="40">
        <v>3.14</v>
      </c>
      <c r="O6" s="41" t="s">
        <v>49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>
      <c r="B7" s="34" t="s">
        <v>43</v>
      </c>
      <c r="C7" s="35" t="s">
        <v>444</v>
      </c>
      <c r="D7" s="36">
        <v>1.51</v>
      </c>
      <c r="E7" s="34" t="s">
        <v>44</v>
      </c>
      <c r="F7" s="46"/>
      <c r="G7" s="362"/>
      <c r="H7" s="35" t="s">
        <v>585</v>
      </c>
      <c r="I7" s="36">
        <v>2.62</v>
      </c>
      <c r="J7" s="38" t="s">
        <v>46</v>
      </c>
      <c r="K7" s="46"/>
      <c r="L7" s="363"/>
      <c r="M7" s="39" t="s">
        <v>59</v>
      </c>
      <c r="N7" s="40">
        <v>2.4199999999999999E-2</v>
      </c>
      <c r="O7" s="41" t="s">
        <v>49</v>
      </c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>
      <c r="B8" s="34" t="s">
        <v>43</v>
      </c>
      <c r="C8" s="35" t="s">
        <v>445</v>
      </c>
      <c r="D8" s="36">
        <v>6.4299999999999996E-2</v>
      </c>
      <c r="E8" s="34" t="s">
        <v>44</v>
      </c>
      <c r="F8" s="46"/>
      <c r="G8" s="362"/>
      <c r="H8" s="35" t="s">
        <v>586</v>
      </c>
      <c r="I8" s="36">
        <v>2.6</v>
      </c>
      <c r="J8" s="38" t="s">
        <v>46</v>
      </c>
      <c r="K8" s="46"/>
      <c r="L8" s="363"/>
      <c r="M8" s="47" t="s">
        <v>61</v>
      </c>
      <c r="N8" s="40">
        <v>1.7000000000000001E-2</v>
      </c>
      <c r="O8" s="41" t="s">
        <v>49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>
      <c r="B9" s="34" t="s">
        <v>43</v>
      </c>
      <c r="C9" s="35" t="s">
        <v>446</v>
      </c>
      <c r="D9" s="36">
        <v>2.0299999999999998</v>
      </c>
      <c r="E9" s="34" t="s">
        <v>44</v>
      </c>
      <c r="F9" s="46"/>
      <c r="G9" s="362"/>
      <c r="H9" s="35" t="s">
        <v>587</v>
      </c>
      <c r="I9" s="36">
        <v>2.6</v>
      </c>
      <c r="J9" s="38" t="s">
        <v>46</v>
      </c>
      <c r="K9" s="46"/>
      <c r="L9" s="363"/>
      <c r="M9" s="47" t="s">
        <v>64</v>
      </c>
      <c r="N9" s="40">
        <v>0.123</v>
      </c>
      <c r="O9" s="41" t="s">
        <v>49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</row>
    <row r="10" spans="1:55">
      <c r="B10" s="34" t="s">
        <v>43</v>
      </c>
      <c r="C10" s="35" t="s">
        <v>447</v>
      </c>
      <c r="D10" s="36">
        <v>0.42099999999999999</v>
      </c>
      <c r="E10" s="34" t="s">
        <v>44</v>
      </c>
      <c r="F10" s="46"/>
      <c r="G10" s="362"/>
      <c r="H10" s="35" t="s">
        <v>588</v>
      </c>
      <c r="I10" s="36">
        <v>2.6</v>
      </c>
      <c r="J10" s="38" t="s">
        <v>46</v>
      </c>
      <c r="K10" s="46"/>
      <c r="L10" s="363"/>
      <c r="M10" s="47" t="s">
        <v>65</v>
      </c>
      <c r="N10" s="40">
        <v>0.34300000000000003</v>
      </c>
      <c r="O10" s="41" t="s">
        <v>49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>
      <c r="B11" s="34" t="s">
        <v>43</v>
      </c>
      <c r="C11" s="35" t="s">
        <v>448</v>
      </c>
      <c r="D11" s="36">
        <v>0.81599999999999995</v>
      </c>
      <c r="E11" s="34" t="s">
        <v>44</v>
      </c>
      <c r="F11" s="46"/>
      <c r="G11" s="362"/>
      <c r="H11" s="35" t="s">
        <v>589</v>
      </c>
      <c r="I11" s="36">
        <v>2.6</v>
      </c>
      <c r="J11" s="38" t="s">
        <v>46</v>
      </c>
      <c r="K11" s="46"/>
      <c r="L11" s="363" t="s">
        <v>66</v>
      </c>
      <c r="M11" s="39" t="s">
        <v>67</v>
      </c>
      <c r="N11" s="40">
        <v>6.0699999999999997E-2</v>
      </c>
      <c r="O11" s="41" t="s">
        <v>49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>
      <c r="B12" s="34" t="s">
        <v>43</v>
      </c>
      <c r="C12" s="35" t="s">
        <v>449</v>
      </c>
      <c r="D12" s="36">
        <v>0.67200000000000004</v>
      </c>
      <c r="E12" s="34" t="s">
        <v>44</v>
      </c>
      <c r="F12" s="46"/>
      <c r="G12" s="360" t="s">
        <v>68</v>
      </c>
      <c r="H12" s="48" t="s">
        <v>590</v>
      </c>
      <c r="I12" s="43">
        <v>1.98</v>
      </c>
      <c r="J12" s="38" t="s">
        <v>69</v>
      </c>
      <c r="K12" s="46"/>
      <c r="L12" s="363"/>
      <c r="M12" s="39" t="s">
        <v>70</v>
      </c>
      <c r="N12" s="40">
        <v>0.89600000000000002</v>
      </c>
      <c r="O12" s="41" t="s">
        <v>49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1:55">
      <c r="B13" s="34" t="s">
        <v>43</v>
      </c>
      <c r="C13" s="35" t="s">
        <v>450</v>
      </c>
      <c r="D13" s="36">
        <v>0.85199999999999998</v>
      </c>
      <c r="E13" s="34" t="s">
        <v>44</v>
      </c>
      <c r="F13" s="46"/>
      <c r="G13" s="360"/>
      <c r="H13" s="48" t="s">
        <v>591</v>
      </c>
      <c r="I13" s="43">
        <v>1.98</v>
      </c>
      <c r="J13" s="38" t="s">
        <v>69</v>
      </c>
      <c r="K13" s="45"/>
      <c r="L13" s="363"/>
      <c r="M13" s="39" t="s">
        <v>71</v>
      </c>
      <c r="N13" s="40">
        <v>7.9799999999999996E-2</v>
      </c>
      <c r="O13" s="41" t="s">
        <v>49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>
      <c r="B14" s="34" t="s">
        <v>43</v>
      </c>
      <c r="C14" s="35" t="s">
        <v>451</v>
      </c>
      <c r="D14" s="36">
        <v>2.87</v>
      </c>
      <c r="E14" s="34" t="s">
        <v>44</v>
      </c>
      <c r="F14" s="46"/>
      <c r="G14" s="360"/>
      <c r="H14" s="48" t="s">
        <v>592</v>
      </c>
      <c r="I14" s="43">
        <v>1.87</v>
      </c>
      <c r="J14" s="38" t="s">
        <v>69</v>
      </c>
      <c r="K14" s="45"/>
      <c r="L14" s="363"/>
      <c r="M14" s="39" t="s">
        <v>72</v>
      </c>
      <c r="N14" s="40">
        <v>7.0000000000000001E-3</v>
      </c>
      <c r="O14" s="41" t="s">
        <v>49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>
      <c r="B15" s="34" t="s">
        <v>43</v>
      </c>
      <c r="C15" s="35" t="s">
        <v>452</v>
      </c>
      <c r="D15" s="36">
        <v>0.35399999999999998</v>
      </c>
      <c r="E15" s="34" t="s">
        <v>44</v>
      </c>
      <c r="F15" s="46"/>
      <c r="G15" s="360"/>
      <c r="H15" s="48" t="s">
        <v>593</v>
      </c>
      <c r="I15" s="43">
        <v>1.87</v>
      </c>
      <c r="J15" s="38" t="s">
        <v>69</v>
      </c>
      <c r="K15" s="45"/>
      <c r="L15" s="363"/>
      <c r="M15" s="39" t="s">
        <v>73</v>
      </c>
      <c r="N15" s="40">
        <v>7.0000000000000001E-3</v>
      </c>
      <c r="O15" s="41" t="s">
        <v>49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>
      <c r="B16" s="34" t="s">
        <v>43</v>
      </c>
      <c r="C16" s="35" t="s">
        <v>453</v>
      </c>
      <c r="D16" s="36">
        <v>0.497</v>
      </c>
      <c r="E16" s="34" t="s">
        <v>44</v>
      </c>
      <c r="F16" s="46"/>
      <c r="G16" s="360"/>
      <c r="H16" s="48" t="s">
        <v>594</v>
      </c>
      <c r="I16" s="43">
        <v>1.87</v>
      </c>
      <c r="J16" s="38" t="s">
        <v>69</v>
      </c>
      <c r="K16" s="45"/>
      <c r="L16" s="363"/>
      <c r="M16" s="39" t="s">
        <v>74</v>
      </c>
      <c r="N16" s="40">
        <v>8.8700000000000001E-2</v>
      </c>
      <c r="O16" s="41" t="s">
        <v>49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2:55">
      <c r="B17" s="34" t="s">
        <v>43</v>
      </c>
      <c r="C17" s="35" t="s">
        <v>454</v>
      </c>
      <c r="D17" s="36">
        <v>5.19</v>
      </c>
      <c r="E17" s="34" t="s">
        <v>44</v>
      </c>
      <c r="F17" s="46"/>
      <c r="G17" s="360"/>
      <c r="H17" s="48" t="s">
        <v>595</v>
      </c>
      <c r="I17" s="43">
        <v>1.86</v>
      </c>
      <c r="J17" s="38" t="s">
        <v>69</v>
      </c>
      <c r="K17" s="45"/>
      <c r="L17" s="363"/>
      <c r="M17" s="39" t="s">
        <v>75</v>
      </c>
      <c r="N17" s="40">
        <v>7.0000000000000001E-3</v>
      </c>
      <c r="O17" s="41" t="s">
        <v>49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2:55">
      <c r="B18" s="34" t="s">
        <v>43</v>
      </c>
      <c r="C18" s="35" t="s">
        <v>455</v>
      </c>
      <c r="D18" s="36">
        <v>21.8</v>
      </c>
      <c r="E18" s="34" t="s">
        <v>44</v>
      </c>
      <c r="F18" s="46"/>
      <c r="G18" s="360"/>
      <c r="H18" s="48" t="s">
        <v>596</v>
      </c>
      <c r="I18" s="43">
        <v>1.87</v>
      </c>
      <c r="J18" s="38" t="s">
        <v>69</v>
      </c>
      <c r="K18" s="45"/>
      <c r="L18" s="363"/>
      <c r="M18" s="39" t="s">
        <v>76</v>
      </c>
      <c r="N18" s="40">
        <v>1.23E-2</v>
      </c>
      <c r="O18" s="41" t="s">
        <v>49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2:55">
      <c r="B19" s="34" t="s">
        <v>43</v>
      </c>
      <c r="C19" s="35" t="s">
        <v>456</v>
      </c>
      <c r="D19" s="36">
        <v>1.03</v>
      </c>
      <c r="E19" s="34" t="s">
        <v>44</v>
      </c>
      <c r="F19" s="46"/>
      <c r="G19" s="360" t="s">
        <v>77</v>
      </c>
      <c r="H19" s="48" t="s">
        <v>590</v>
      </c>
      <c r="I19" s="43">
        <v>2.14</v>
      </c>
      <c r="J19" s="38" t="s">
        <v>46</v>
      </c>
      <c r="K19" s="45"/>
      <c r="L19" s="363"/>
      <c r="M19" s="39" t="s">
        <v>78</v>
      </c>
      <c r="N19" s="40">
        <v>3.9899999999999998E-2</v>
      </c>
      <c r="O19" s="41" t="s">
        <v>49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spans="2:55">
      <c r="B20" s="34" t="s">
        <v>43</v>
      </c>
      <c r="C20" s="35" t="s">
        <v>457</v>
      </c>
      <c r="D20" s="36">
        <v>0.52800000000000002</v>
      </c>
      <c r="E20" s="34" t="s">
        <v>44</v>
      </c>
      <c r="F20" s="46"/>
      <c r="G20" s="360"/>
      <c r="H20" s="48" t="s">
        <v>591</v>
      </c>
      <c r="I20" s="43">
        <v>2.14</v>
      </c>
      <c r="J20" s="38" t="s">
        <v>46</v>
      </c>
      <c r="K20" s="45"/>
      <c r="L20" s="363" t="s">
        <v>79</v>
      </c>
      <c r="M20" s="39" t="s">
        <v>80</v>
      </c>
      <c r="N20" s="40">
        <v>1.3899999999999999E-2</v>
      </c>
      <c r="O20" s="41" t="s">
        <v>49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spans="2:55">
      <c r="B21" s="34" t="s">
        <v>43</v>
      </c>
      <c r="C21" s="35" t="s">
        <v>458</v>
      </c>
      <c r="D21" s="36">
        <v>0.70899999999999996</v>
      </c>
      <c r="E21" s="34" t="s">
        <v>44</v>
      </c>
      <c r="F21" s="46"/>
      <c r="G21" s="360"/>
      <c r="H21" s="48" t="s">
        <v>597</v>
      </c>
      <c r="I21" s="43">
        <v>2.13</v>
      </c>
      <c r="J21" s="38" t="s">
        <v>46</v>
      </c>
      <c r="K21" s="45"/>
      <c r="L21" s="363"/>
      <c r="M21" s="39" t="s">
        <v>81</v>
      </c>
      <c r="N21" s="40">
        <v>0.121</v>
      </c>
      <c r="O21" s="41" t="s">
        <v>49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spans="2:55">
      <c r="B22" s="34" t="s">
        <v>43</v>
      </c>
      <c r="C22" s="35" t="s">
        <v>459</v>
      </c>
      <c r="D22" s="36">
        <v>49.6</v>
      </c>
      <c r="E22" s="34" t="s">
        <v>44</v>
      </c>
      <c r="F22" s="46"/>
      <c r="G22" s="360"/>
      <c r="H22" s="48" t="s">
        <v>598</v>
      </c>
      <c r="I22" s="43">
        <v>2.14</v>
      </c>
      <c r="J22" s="38" t="s">
        <v>46</v>
      </c>
      <c r="K22" s="45"/>
      <c r="L22" s="363"/>
      <c r="M22" s="39" t="s">
        <v>82</v>
      </c>
      <c r="N22" s="40">
        <v>0.121</v>
      </c>
      <c r="O22" s="41" t="s">
        <v>49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spans="2:55">
      <c r="B23" s="34" t="s">
        <v>43</v>
      </c>
      <c r="C23" s="35" t="s">
        <v>460</v>
      </c>
      <c r="D23" s="36">
        <v>1.7</v>
      </c>
      <c r="E23" s="34" t="s">
        <v>44</v>
      </c>
      <c r="F23" s="46"/>
      <c r="G23" s="360"/>
      <c r="H23" s="48" t="s">
        <v>599</v>
      </c>
      <c r="I23" s="43">
        <v>2.14</v>
      </c>
      <c r="J23" s="38" t="s">
        <v>46</v>
      </c>
      <c r="K23" s="45"/>
      <c r="L23" s="363"/>
      <c r="M23" s="39" t="s">
        <v>83</v>
      </c>
      <c r="N23" s="40">
        <v>1.8599999999999998E-2</v>
      </c>
      <c r="O23" s="41" t="s">
        <v>49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spans="2:55">
      <c r="B24" s="34" t="s">
        <v>43</v>
      </c>
      <c r="C24" s="35" t="s">
        <v>461</v>
      </c>
      <c r="D24" s="36">
        <v>2.44</v>
      </c>
      <c r="E24" s="34" t="s">
        <v>44</v>
      </c>
      <c r="F24" s="46"/>
      <c r="G24" s="360"/>
      <c r="H24" s="48" t="s">
        <v>593</v>
      </c>
      <c r="I24" s="43">
        <v>2.13</v>
      </c>
      <c r="J24" s="38" t="s">
        <v>46</v>
      </c>
      <c r="K24" s="45"/>
      <c r="L24" s="363"/>
      <c r="M24" s="39" t="s">
        <v>84</v>
      </c>
      <c r="N24" s="40">
        <v>9.7599999999999996E-3</v>
      </c>
      <c r="O24" s="41" t="s">
        <v>49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  <row r="25" spans="2:55">
      <c r="B25" s="34" t="s">
        <v>43</v>
      </c>
      <c r="C25" s="35" t="s">
        <v>462</v>
      </c>
      <c r="D25" s="36">
        <v>1.82</v>
      </c>
      <c r="E25" s="34" t="s">
        <v>44</v>
      </c>
      <c r="F25" s="46"/>
      <c r="G25" s="360"/>
      <c r="H25" s="48" t="s">
        <v>594</v>
      </c>
      <c r="I25" s="43">
        <v>2.13</v>
      </c>
      <c r="J25" s="38" t="s">
        <v>46</v>
      </c>
      <c r="K25" s="45"/>
      <c r="L25" s="363"/>
      <c r="M25" s="39" t="s">
        <v>85</v>
      </c>
      <c r="N25" s="40">
        <v>1.38E-2</v>
      </c>
      <c r="O25" s="41" t="s">
        <v>49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</row>
    <row r="26" spans="2:55">
      <c r="B26" s="34" t="s">
        <v>43</v>
      </c>
      <c r="C26" s="35" t="s">
        <v>463</v>
      </c>
      <c r="D26" s="36">
        <v>2.9</v>
      </c>
      <c r="E26" s="34" t="s">
        <v>44</v>
      </c>
      <c r="F26" s="46"/>
      <c r="G26" s="360"/>
      <c r="H26" s="48" t="s">
        <v>595</v>
      </c>
      <c r="I26" s="43">
        <v>2.13</v>
      </c>
      <c r="J26" s="38" t="s">
        <v>46</v>
      </c>
      <c r="K26" s="45"/>
      <c r="L26" s="363"/>
      <c r="M26" s="39" t="s">
        <v>86</v>
      </c>
      <c r="N26" s="40">
        <v>3.79E-3</v>
      </c>
      <c r="O26" s="41" t="s">
        <v>49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  <row r="27" spans="2:55">
      <c r="B27" s="34" t="s">
        <v>43</v>
      </c>
      <c r="C27" s="35" t="s">
        <v>464</v>
      </c>
      <c r="D27" s="36">
        <v>1.43</v>
      </c>
      <c r="E27" s="34" t="s">
        <v>44</v>
      </c>
      <c r="F27" s="46"/>
      <c r="G27" s="360"/>
      <c r="H27" s="48" t="s">
        <v>596</v>
      </c>
      <c r="I27" s="43">
        <v>2.13</v>
      </c>
      <c r="J27" s="38" t="s">
        <v>46</v>
      </c>
      <c r="K27" s="45"/>
      <c r="L27" s="363"/>
      <c r="M27" s="39" t="s">
        <v>87</v>
      </c>
      <c r="N27" s="40">
        <v>1.78E-2</v>
      </c>
      <c r="O27" s="41" t="s">
        <v>49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</row>
    <row r="28" spans="2:55">
      <c r="B28" s="34" t="s">
        <v>43</v>
      </c>
      <c r="C28" s="35" t="s">
        <v>465</v>
      </c>
      <c r="D28" s="36">
        <v>5.68</v>
      </c>
      <c r="E28" s="34" t="s">
        <v>44</v>
      </c>
      <c r="F28" s="46"/>
      <c r="G28" s="360" t="s">
        <v>88</v>
      </c>
      <c r="H28" s="48" t="s">
        <v>600</v>
      </c>
      <c r="I28" s="43">
        <v>2.82</v>
      </c>
      <c r="J28" s="38" t="s">
        <v>46</v>
      </c>
      <c r="K28" s="45"/>
      <c r="L28" s="363"/>
      <c r="M28" s="39" t="s">
        <v>89</v>
      </c>
      <c r="N28" s="40">
        <v>1.4999999999999999E-2</v>
      </c>
      <c r="O28" s="41" t="s">
        <v>49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</row>
    <row r="29" spans="2:55">
      <c r="B29" s="34" t="s">
        <v>43</v>
      </c>
      <c r="C29" s="35" t="s">
        <v>466</v>
      </c>
      <c r="D29" s="36">
        <v>2.61</v>
      </c>
      <c r="E29" s="34" t="s">
        <v>44</v>
      </c>
      <c r="F29" s="46"/>
      <c r="G29" s="360"/>
      <c r="H29" s="48" t="s">
        <v>591</v>
      </c>
      <c r="I29" s="43">
        <v>2.82</v>
      </c>
      <c r="J29" s="38" t="s">
        <v>46</v>
      </c>
      <c r="K29" s="45"/>
      <c r="L29" s="49" t="s">
        <v>90</v>
      </c>
      <c r="M29" s="39" t="s">
        <v>91</v>
      </c>
      <c r="N29" s="50">
        <v>1.2800000000000001E-3</v>
      </c>
      <c r="O29" s="41" t="s">
        <v>49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</row>
    <row r="30" spans="2:55">
      <c r="B30" s="34" t="s">
        <v>43</v>
      </c>
      <c r="C30" s="35" t="s">
        <v>467</v>
      </c>
      <c r="D30" s="36">
        <v>1.04</v>
      </c>
      <c r="E30" s="34" t="s">
        <v>44</v>
      </c>
      <c r="F30" s="46"/>
      <c r="G30" s="360"/>
      <c r="H30" s="48" t="s">
        <v>601</v>
      </c>
      <c r="I30" s="43">
        <v>2.82</v>
      </c>
      <c r="J30" s="38" t="s">
        <v>46</v>
      </c>
      <c r="K30" s="45"/>
      <c r="L30" s="78" t="s">
        <v>212</v>
      </c>
      <c r="M30" s="51"/>
      <c r="N30" s="51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</row>
    <row r="31" spans="2:55">
      <c r="B31" s="34" t="s">
        <v>43</v>
      </c>
      <c r="C31" s="35" t="s">
        <v>468</v>
      </c>
      <c r="D31" s="36">
        <v>0.41499999999999998</v>
      </c>
      <c r="E31" s="34" t="s">
        <v>44</v>
      </c>
      <c r="F31" s="46"/>
      <c r="G31" s="360"/>
      <c r="H31" s="48" t="s">
        <v>598</v>
      </c>
      <c r="I31" s="43">
        <v>2.82</v>
      </c>
      <c r="J31" s="38" t="s">
        <v>46</v>
      </c>
      <c r="K31" s="45"/>
      <c r="L31" s="77" t="s">
        <v>41</v>
      </c>
      <c r="M31" s="77" t="s">
        <v>35</v>
      </c>
      <c r="N31" s="77" t="s">
        <v>36</v>
      </c>
      <c r="O31" s="77" t="s">
        <v>42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</row>
    <row r="32" spans="2:55" ht="24">
      <c r="B32" s="34" t="s">
        <v>43</v>
      </c>
      <c r="C32" s="35" t="s">
        <v>469</v>
      </c>
      <c r="D32" s="36">
        <v>1.35</v>
      </c>
      <c r="E32" s="34" t="s">
        <v>44</v>
      </c>
      <c r="F32" s="46"/>
      <c r="G32" s="360"/>
      <c r="H32" s="48" t="s">
        <v>593</v>
      </c>
      <c r="I32" s="43">
        <v>2.82</v>
      </c>
      <c r="J32" s="38" t="s">
        <v>46</v>
      </c>
      <c r="K32" s="45"/>
      <c r="L32" s="54" t="s">
        <v>50</v>
      </c>
      <c r="M32" s="42" t="s">
        <v>51</v>
      </c>
      <c r="N32" s="43">
        <v>0.24899999999999997</v>
      </c>
      <c r="O32" s="44" t="s">
        <v>611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</row>
    <row r="33" spans="2:55" ht="24">
      <c r="B33" s="34" t="s">
        <v>43</v>
      </c>
      <c r="C33" s="35" t="s">
        <v>470</v>
      </c>
      <c r="D33" s="36">
        <v>0.63400000000000001</v>
      </c>
      <c r="E33" s="34" t="s">
        <v>44</v>
      </c>
      <c r="F33" s="46"/>
      <c r="G33" s="360"/>
      <c r="H33" s="48" t="s">
        <v>594</v>
      </c>
      <c r="I33" s="43">
        <v>2.82</v>
      </c>
      <c r="J33" s="38" t="s">
        <v>46</v>
      </c>
      <c r="K33" s="45"/>
      <c r="L33" s="353" t="s">
        <v>53</v>
      </c>
      <c r="M33" s="42" t="s">
        <v>54</v>
      </c>
      <c r="N33" s="43">
        <v>8.3700000000000007E-3</v>
      </c>
      <c r="O33" s="44" t="s">
        <v>611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</row>
    <row r="34" spans="2:55" ht="24">
      <c r="B34" s="34" t="s">
        <v>43</v>
      </c>
      <c r="C34" s="35" t="s">
        <v>471</v>
      </c>
      <c r="D34" s="36">
        <v>7.28</v>
      </c>
      <c r="E34" s="34" t="s">
        <v>44</v>
      </c>
      <c r="F34" s="46"/>
      <c r="G34" s="360"/>
      <c r="H34" s="48" t="s">
        <v>595</v>
      </c>
      <c r="I34" s="43">
        <v>2.82</v>
      </c>
      <c r="J34" s="38" t="s">
        <v>46</v>
      </c>
      <c r="K34" s="45"/>
      <c r="L34" s="353"/>
      <c r="M34" s="42" t="s">
        <v>56</v>
      </c>
      <c r="N34" s="43">
        <v>2.1099999999999999E-3</v>
      </c>
      <c r="O34" s="44" t="s">
        <v>611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2:55" ht="24">
      <c r="B35" s="34" t="s">
        <v>43</v>
      </c>
      <c r="C35" s="35" t="s">
        <v>472</v>
      </c>
      <c r="D35" s="36">
        <v>2.5299999999999998</v>
      </c>
      <c r="E35" s="34" t="s">
        <v>44</v>
      </c>
      <c r="F35" s="46"/>
      <c r="G35" s="360"/>
      <c r="H35" s="48" t="s">
        <v>602</v>
      </c>
      <c r="I35" s="43">
        <v>2.81</v>
      </c>
      <c r="J35" s="38" t="s">
        <v>46</v>
      </c>
      <c r="K35" s="45"/>
      <c r="L35" s="353"/>
      <c r="M35" s="42" t="s">
        <v>58</v>
      </c>
      <c r="N35" s="43">
        <v>9.0200000000000002E-3</v>
      </c>
      <c r="O35" s="44" t="s">
        <v>611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2:55" ht="24">
      <c r="B36" s="34" t="s">
        <v>43</v>
      </c>
      <c r="C36" s="35" t="s">
        <v>473</v>
      </c>
      <c r="D36" s="36">
        <v>4.79</v>
      </c>
      <c r="E36" s="34" t="s">
        <v>44</v>
      </c>
      <c r="F36" s="46"/>
      <c r="G36" s="360" t="s">
        <v>92</v>
      </c>
      <c r="H36" s="48" t="s">
        <v>603</v>
      </c>
      <c r="I36" s="43">
        <v>2.93</v>
      </c>
      <c r="J36" s="38" t="s">
        <v>46</v>
      </c>
      <c r="K36" s="45"/>
      <c r="L36" s="353"/>
      <c r="M36" s="42" t="s">
        <v>60</v>
      </c>
      <c r="N36" s="43">
        <v>2.1199999999999999E-3</v>
      </c>
      <c r="O36" s="44" t="s">
        <v>612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2:55" ht="24">
      <c r="B37" s="34" t="s">
        <v>43</v>
      </c>
      <c r="C37" s="35" t="s">
        <v>474</v>
      </c>
      <c r="D37" s="36">
        <v>0.19400000000000001</v>
      </c>
      <c r="E37" s="34" t="s">
        <v>44</v>
      </c>
      <c r="F37" s="46"/>
      <c r="G37" s="360"/>
      <c r="H37" s="48" t="s">
        <v>590</v>
      </c>
      <c r="I37" s="43">
        <v>2.93</v>
      </c>
      <c r="J37" s="38" t="s">
        <v>46</v>
      </c>
      <c r="K37" s="45"/>
      <c r="L37" s="54" t="s">
        <v>62</v>
      </c>
      <c r="M37" s="42" t="s">
        <v>63</v>
      </c>
      <c r="N37" s="43">
        <v>1.1000000000000001</v>
      </c>
      <c r="O37" s="44" t="s">
        <v>611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2:55">
      <c r="B38" s="34" t="s">
        <v>43</v>
      </c>
      <c r="C38" s="35" t="s">
        <v>475</v>
      </c>
      <c r="D38" s="36">
        <v>0.39200000000000002</v>
      </c>
      <c r="E38" s="34" t="s">
        <v>44</v>
      </c>
      <c r="F38" s="46"/>
      <c r="G38" s="360"/>
      <c r="H38" s="48" t="s">
        <v>591</v>
      </c>
      <c r="I38" s="43">
        <v>2.93</v>
      </c>
      <c r="J38" s="38" t="s">
        <v>46</v>
      </c>
      <c r="K38" s="45"/>
      <c r="L38" s="51"/>
      <c r="M38" s="51"/>
      <c r="N38" s="51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2:55">
      <c r="B39" s="34" t="s">
        <v>43</v>
      </c>
      <c r="C39" s="35" t="s">
        <v>476</v>
      </c>
      <c r="D39" s="36">
        <v>2.9000000000000001E-2</v>
      </c>
      <c r="E39" s="34" t="s">
        <v>44</v>
      </c>
      <c r="F39" s="46"/>
      <c r="G39" s="360"/>
      <c r="H39" s="48" t="s">
        <v>601</v>
      </c>
      <c r="I39" s="43">
        <v>2.93</v>
      </c>
      <c r="J39" s="38" t="s">
        <v>46</v>
      </c>
      <c r="K39" s="45"/>
      <c r="L39" s="51"/>
      <c r="M39" s="51"/>
      <c r="N39" s="51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2:55">
      <c r="B40" s="34" t="s">
        <v>43</v>
      </c>
      <c r="C40" s="35" t="s">
        <v>477</v>
      </c>
      <c r="D40" s="36">
        <v>1.1299999999999999</v>
      </c>
      <c r="E40" s="34" t="s">
        <v>44</v>
      </c>
      <c r="F40" s="46"/>
      <c r="G40" s="360"/>
      <c r="H40" s="48" t="s">
        <v>598</v>
      </c>
      <c r="I40" s="43">
        <v>2.93</v>
      </c>
      <c r="J40" s="38" t="s">
        <v>46</v>
      </c>
      <c r="K40" s="45"/>
      <c r="L40" s="51"/>
      <c r="M40" s="51"/>
      <c r="N40" s="51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2:55">
      <c r="B41" s="34" t="s">
        <v>43</v>
      </c>
      <c r="C41" s="35" t="s">
        <v>478</v>
      </c>
      <c r="D41" s="36">
        <v>2.5700000000000001E-2</v>
      </c>
      <c r="E41" s="34" t="s">
        <v>44</v>
      </c>
      <c r="F41" s="46"/>
      <c r="G41" s="360"/>
      <c r="H41" s="48" t="s">
        <v>593</v>
      </c>
      <c r="I41" s="43">
        <v>2.93</v>
      </c>
      <c r="J41" s="38" t="s">
        <v>46</v>
      </c>
      <c r="K41" s="45"/>
      <c r="L41" s="51"/>
      <c r="M41" s="51"/>
      <c r="N41" s="51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2:55">
      <c r="B42" s="34" t="s">
        <v>43</v>
      </c>
      <c r="C42" s="35" t="s">
        <v>479</v>
      </c>
      <c r="D42" s="36">
        <v>0.34499999999999997</v>
      </c>
      <c r="E42" s="34" t="s">
        <v>44</v>
      </c>
      <c r="F42" s="46"/>
      <c r="G42" s="360"/>
      <c r="H42" s="48" t="s">
        <v>594</v>
      </c>
      <c r="I42" s="43">
        <v>2.93</v>
      </c>
      <c r="J42" s="38" t="s">
        <v>46</v>
      </c>
      <c r="K42" s="45"/>
      <c r="L42" s="51"/>
      <c r="M42" s="51"/>
      <c r="N42" s="51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2:55">
      <c r="B43" s="34" t="s">
        <v>43</v>
      </c>
      <c r="C43" s="35" t="s">
        <v>480</v>
      </c>
      <c r="D43" s="36">
        <v>0.91400000000000003</v>
      </c>
      <c r="E43" s="34" t="s">
        <v>44</v>
      </c>
      <c r="F43" s="46"/>
      <c r="G43" s="360"/>
      <c r="H43" s="48" t="s">
        <v>602</v>
      </c>
      <c r="I43" s="43">
        <v>2.93</v>
      </c>
      <c r="J43" s="38" t="s">
        <v>46</v>
      </c>
      <c r="K43" s="45"/>
      <c r="L43" s="51"/>
      <c r="M43" s="51"/>
      <c r="N43" s="51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2:55">
      <c r="B44" s="34" t="s">
        <v>43</v>
      </c>
      <c r="C44" s="35" t="s">
        <v>481</v>
      </c>
      <c r="D44" s="36">
        <v>0.73699999999999999</v>
      </c>
      <c r="E44" s="34" t="s">
        <v>44</v>
      </c>
      <c r="F44" s="46"/>
      <c r="G44" s="360" t="s">
        <v>93</v>
      </c>
      <c r="H44" s="48" t="s">
        <v>590</v>
      </c>
      <c r="I44" s="43">
        <v>3.01</v>
      </c>
      <c r="J44" s="38" t="s">
        <v>46</v>
      </c>
      <c r="K44" s="45"/>
      <c r="L44" s="51"/>
      <c r="M44" s="51"/>
      <c r="N44" s="51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2:55">
      <c r="B45" s="34" t="s">
        <v>43</v>
      </c>
      <c r="C45" s="35" t="s">
        <v>482</v>
      </c>
      <c r="D45" s="36">
        <v>0.34699999999999998</v>
      </c>
      <c r="E45" s="34" t="s">
        <v>44</v>
      </c>
      <c r="F45" s="46"/>
      <c r="G45" s="360"/>
      <c r="H45" s="48" t="s">
        <v>591</v>
      </c>
      <c r="I45" s="43">
        <v>3.01</v>
      </c>
      <c r="J45" s="38" t="s">
        <v>46</v>
      </c>
      <c r="K45" s="45"/>
      <c r="L45" s="51"/>
      <c r="M45" s="51"/>
      <c r="N45" s="51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2:55">
      <c r="B46" s="34" t="s">
        <v>43</v>
      </c>
      <c r="C46" s="35" t="s">
        <v>483</v>
      </c>
      <c r="D46" s="36">
        <v>0.10199999999999999</v>
      </c>
      <c r="E46" s="34" t="s">
        <v>44</v>
      </c>
      <c r="F46" s="46"/>
      <c r="G46" s="360"/>
      <c r="H46" s="48" t="s">
        <v>597</v>
      </c>
      <c r="I46" s="43">
        <v>3.01</v>
      </c>
      <c r="J46" s="38" t="s">
        <v>46</v>
      </c>
      <c r="K46" s="45"/>
      <c r="L46" s="51"/>
      <c r="M46" s="51"/>
      <c r="N46" s="51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2:55">
      <c r="B47" s="34" t="s">
        <v>43</v>
      </c>
      <c r="C47" s="35" t="s">
        <v>484</v>
      </c>
      <c r="D47" s="36">
        <v>0.86699999999999999</v>
      </c>
      <c r="E47" s="34" t="s">
        <v>44</v>
      </c>
      <c r="F47" s="46"/>
      <c r="G47" s="360"/>
      <c r="H47" s="48" t="s">
        <v>592</v>
      </c>
      <c r="I47" s="43">
        <v>3.01</v>
      </c>
      <c r="J47" s="38" t="s">
        <v>46</v>
      </c>
      <c r="K47" s="45"/>
      <c r="L47" s="51"/>
      <c r="M47" s="51"/>
      <c r="N47" s="51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2:55">
      <c r="B48" s="34" t="s">
        <v>43</v>
      </c>
      <c r="C48" s="35" t="s">
        <v>485</v>
      </c>
      <c r="D48" s="36">
        <v>4.5999999999999996</v>
      </c>
      <c r="E48" s="34" t="s">
        <v>44</v>
      </c>
      <c r="F48" s="46"/>
      <c r="G48" s="360"/>
      <c r="H48" s="48" t="s">
        <v>593</v>
      </c>
      <c r="I48" s="43">
        <v>3.01</v>
      </c>
      <c r="J48" s="38" t="s">
        <v>46</v>
      </c>
      <c r="K48" s="45"/>
      <c r="L48" s="51"/>
      <c r="M48" s="51"/>
      <c r="N48" s="5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2:55">
      <c r="B49" s="34" t="s">
        <v>43</v>
      </c>
      <c r="C49" s="35" t="s">
        <v>486</v>
      </c>
      <c r="D49" s="36">
        <v>2.37</v>
      </c>
      <c r="E49" s="34" t="s">
        <v>44</v>
      </c>
      <c r="F49" s="46"/>
      <c r="G49" s="360"/>
      <c r="H49" s="48" t="s">
        <v>594</v>
      </c>
      <c r="I49" s="43">
        <v>3.01</v>
      </c>
      <c r="J49" s="38" t="s">
        <v>46</v>
      </c>
      <c r="K49" s="45"/>
      <c r="L49" s="51"/>
      <c r="M49" s="51"/>
      <c r="N49" s="51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2:55">
      <c r="B50" s="34" t="s">
        <v>43</v>
      </c>
      <c r="C50" s="35" t="s">
        <v>487</v>
      </c>
      <c r="D50" s="36">
        <v>5.7</v>
      </c>
      <c r="E50" s="34" t="s">
        <v>44</v>
      </c>
      <c r="F50" s="46"/>
      <c r="G50" s="360"/>
      <c r="H50" s="48" t="s">
        <v>595</v>
      </c>
      <c r="I50" s="43">
        <v>3.01</v>
      </c>
      <c r="J50" s="38" t="s">
        <v>46</v>
      </c>
      <c r="K50" s="45"/>
      <c r="L50" s="51"/>
      <c r="M50" s="51"/>
      <c r="N50" s="51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</row>
    <row r="51" spans="2:55">
      <c r="B51" s="34" t="s">
        <v>43</v>
      </c>
      <c r="C51" s="35" t="s">
        <v>488</v>
      </c>
      <c r="D51" s="36">
        <v>0.86399999999999999</v>
      </c>
      <c r="E51" s="34" t="s">
        <v>44</v>
      </c>
      <c r="F51" s="46"/>
      <c r="G51" s="360"/>
      <c r="H51" s="48" t="s">
        <v>596</v>
      </c>
      <c r="I51" s="43">
        <v>3.01</v>
      </c>
      <c r="J51" s="38" t="s">
        <v>46</v>
      </c>
      <c r="K51" s="45"/>
      <c r="L51" s="51"/>
      <c r="M51" s="51"/>
      <c r="N51" s="51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2:55">
      <c r="B52" s="34" t="s">
        <v>43</v>
      </c>
      <c r="C52" s="35" t="s">
        <v>489</v>
      </c>
      <c r="D52" s="36">
        <v>0.82599999999999996</v>
      </c>
      <c r="E52" s="34" t="s">
        <v>44</v>
      </c>
      <c r="F52" s="46"/>
      <c r="G52" s="353" t="s">
        <v>604</v>
      </c>
      <c r="H52" s="52" t="s">
        <v>590</v>
      </c>
      <c r="I52" s="53">
        <v>2.78</v>
      </c>
      <c r="J52" s="54" t="s">
        <v>94</v>
      </c>
      <c r="K52" s="45"/>
      <c r="L52" s="51"/>
      <c r="M52" s="51"/>
      <c r="N52" s="51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2:55">
      <c r="B53" s="34" t="s">
        <v>43</v>
      </c>
      <c r="C53" s="35" t="s">
        <v>490</v>
      </c>
      <c r="D53" s="36">
        <v>1.34</v>
      </c>
      <c r="E53" s="34" t="s">
        <v>44</v>
      </c>
      <c r="F53" s="46"/>
      <c r="G53" s="353"/>
      <c r="H53" s="52" t="s">
        <v>591</v>
      </c>
      <c r="I53" s="55">
        <v>2.78</v>
      </c>
      <c r="J53" s="54" t="s">
        <v>94</v>
      </c>
      <c r="K53" s="45"/>
      <c r="L53" s="51"/>
      <c r="M53" s="51"/>
      <c r="N53" s="51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2:55">
      <c r="B54" s="34" t="s">
        <v>43</v>
      </c>
      <c r="C54" s="35" t="s">
        <v>491</v>
      </c>
      <c r="D54" s="36">
        <v>0.32300000000000001</v>
      </c>
      <c r="E54" s="34" t="s">
        <v>44</v>
      </c>
      <c r="F54" s="46"/>
      <c r="G54" s="353"/>
      <c r="H54" s="52" t="s">
        <v>597</v>
      </c>
      <c r="I54" s="55">
        <v>2.78</v>
      </c>
      <c r="J54" s="54" t="s">
        <v>94</v>
      </c>
      <c r="K54" s="45"/>
      <c r="L54" s="51"/>
      <c r="M54" s="51"/>
      <c r="N54" s="51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2:55">
      <c r="B55" s="34" t="s">
        <v>43</v>
      </c>
      <c r="C55" s="35" t="s">
        <v>492</v>
      </c>
      <c r="D55" s="36">
        <v>5.16</v>
      </c>
      <c r="E55" s="34" t="s">
        <v>44</v>
      </c>
      <c r="F55" s="46"/>
      <c r="G55" s="353"/>
      <c r="H55" s="52" t="s">
        <v>598</v>
      </c>
      <c r="I55" s="55">
        <v>2.78</v>
      </c>
      <c r="J55" s="54" t="s">
        <v>94</v>
      </c>
      <c r="K55" s="45"/>
      <c r="L55" s="51"/>
      <c r="M55" s="51"/>
      <c r="N55" s="51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2:55">
      <c r="B56" s="34" t="s">
        <v>43</v>
      </c>
      <c r="C56" s="35" t="s">
        <v>493</v>
      </c>
      <c r="D56" s="36">
        <v>7.08</v>
      </c>
      <c r="E56" s="34" t="s">
        <v>44</v>
      </c>
      <c r="F56" s="46"/>
      <c r="G56" s="353"/>
      <c r="H56" s="52" t="s">
        <v>599</v>
      </c>
      <c r="I56" s="55">
        <v>2.83</v>
      </c>
      <c r="J56" s="54" t="s">
        <v>94</v>
      </c>
      <c r="K56" s="45"/>
      <c r="L56" s="51"/>
      <c r="M56" s="51"/>
      <c r="N56" s="51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2:55">
      <c r="B57" s="34" t="s">
        <v>43</v>
      </c>
      <c r="C57" s="35" t="s">
        <v>494</v>
      </c>
      <c r="D57" s="36">
        <v>1.38</v>
      </c>
      <c r="E57" s="34" t="s">
        <v>44</v>
      </c>
      <c r="F57" s="46"/>
      <c r="G57" s="353"/>
      <c r="H57" s="52" t="s">
        <v>595</v>
      </c>
      <c r="I57" s="55">
        <v>2.77</v>
      </c>
      <c r="J57" s="54" t="s">
        <v>94</v>
      </c>
      <c r="K57" s="45"/>
      <c r="L57" s="51"/>
      <c r="M57" s="51"/>
      <c r="N57" s="51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</row>
    <row r="58" spans="2:55">
      <c r="B58" s="34" t="s">
        <v>43</v>
      </c>
      <c r="C58" s="35" t="s">
        <v>495</v>
      </c>
      <c r="D58" s="36">
        <v>10.1</v>
      </c>
      <c r="E58" s="34" t="s">
        <v>44</v>
      </c>
      <c r="F58" s="46"/>
      <c r="G58" s="353"/>
      <c r="H58" s="52" t="s">
        <v>602</v>
      </c>
      <c r="I58" s="55">
        <v>2.78</v>
      </c>
      <c r="J58" s="54" t="s">
        <v>94</v>
      </c>
      <c r="K58" s="45"/>
      <c r="L58" s="51"/>
      <c r="M58" s="51"/>
      <c r="N58" s="51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</row>
    <row r="59" spans="2:55">
      <c r="B59" s="34" t="s">
        <v>43</v>
      </c>
      <c r="C59" s="35" t="s">
        <v>496</v>
      </c>
      <c r="D59" s="36">
        <v>0.16600000000000001</v>
      </c>
      <c r="E59" s="34" t="s">
        <v>44</v>
      </c>
      <c r="F59" s="46"/>
      <c r="G59" s="353" t="s">
        <v>577</v>
      </c>
      <c r="H59" s="52" t="s">
        <v>590</v>
      </c>
      <c r="I59" s="53">
        <v>2.2400000000000002</v>
      </c>
      <c r="J59" s="54" t="s">
        <v>95</v>
      </c>
      <c r="K59" s="45"/>
      <c r="L59" s="51"/>
      <c r="M59" s="51"/>
      <c r="N59" s="51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</row>
    <row r="60" spans="2:55">
      <c r="B60" s="34" t="s">
        <v>43</v>
      </c>
      <c r="C60" s="35" t="s">
        <v>497</v>
      </c>
      <c r="D60" s="36">
        <v>0.20599999999999999</v>
      </c>
      <c r="E60" s="34" t="s">
        <v>44</v>
      </c>
      <c r="F60" s="46"/>
      <c r="G60" s="353"/>
      <c r="H60" s="52" t="s">
        <v>591</v>
      </c>
      <c r="I60" s="53">
        <v>2.2400000000000002</v>
      </c>
      <c r="J60" s="54" t="s">
        <v>95</v>
      </c>
      <c r="K60" s="45"/>
      <c r="L60" s="51"/>
      <c r="M60" s="51"/>
      <c r="N60" s="51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</row>
    <row r="61" spans="2:55">
      <c r="B61" s="34" t="s">
        <v>43</v>
      </c>
      <c r="C61" s="35" t="s">
        <v>498</v>
      </c>
      <c r="D61" s="36">
        <v>0.25</v>
      </c>
      <c r="E61" s="34" t="s">
        <v>44</v>
      </c>
      <c r="F61" s="46"/>
      <c r="G61" s="353"/>
      <c r="H61" s="52" t="s">
        <v>597</v>
      </c>
      <c r="I61" s="53">
        <v>2.2400000000000002</v>
      </c>
      <c r="J61" s="54" t="s">
        <v>95</v>
      </c>
      <c r="K61" s="45"/>
      <c r="L61" s="51"/>
      <c r="M61" s="51"/>
      <c r="N61" s="51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</row>
    <row r="62" spans="2:55">
      <c r="B62" s="34" t="s">
        <v>43</v>
      </c>
      <c r="C62" s="35" t="s">
        <v>499</v>
      </c>
      <c r="D62" s="36">
        <v>1.24</v>
      </c>
      <c r="E62" s="34" t="s">
        <v>44</v>
      </c>
      <c r="F62" s="46"/>
      <c r="G62" s="353"/>
      <c r="H62" s="52" t="s">
        <v>598</v>
      </c>
      <c r="I62" s="53">
        <v>2.2400000000000002</v>
      </c>
      <c r="J62" s="54" t="s">
        <v>95</v>
      </c>
      <c r="K62" s="45"/>
      <c r="L62" s="51"/>
      <c r="M62" s="51"/>
      <c r="N62" s="51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</row>
    <row r="63" spans="2:55">
      <c r="B63" s="34" t="s">
        <v>96</v>
      </c>
      <c r="C63" s="56" t="s">
        <v>500</v>
      </c>
      <c r="D63" s="36">
        <v>0.192</v>
      </c>
      <c r="E63" s="34" t="s">
        <v>44</v>
      </c>
      <c r="F63" s="46"/>
      <c r="G63" s="353"/>
      <c r="H63" s="52" t="s">
        <v>599</v>
      </c>
      <c r="I63" s="53">
        <v>2.2799999999999998</v>
      </c>
      <c r="J63" s="54" t="s">
        <v>95</v>
      </c>
      <c r="K63" s="45"/>
      <c r="L63" s="51"/>
      <c r="M63" s="51"/>
      <c r="N63" s="51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</row>
    <row r="64" spans="2:55">
      <c r="B64" s="34" t="s">
        <v>96</v>
      </c>
      <c r="C64" s="56" t="s">
        <v>501</v>
      </c>
      <c r="D64" s="36">
        <v>346</v>
      </c>
      <c r="E64" s="34" t="s">
        <v>97</v>
      </c>
      <c r="F64" s="46"/>
      <c r="G64" s="353"/>
      <c r="H64" s="52" t="s">
        <v>595</v>
      </c>
      <c r="I64" s="53">
        <v>2.23</v>
      </c>
      <c r="J64" s="54" t="s">
        <v>95</v>
      </c>
      <c r="K64" s="46"/>
      <c r="L64" s="51"/>
      <c r="M64" s="51"/>
      <c r="N64" s="51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</row>
    <row r="65" spans="1:255">
      <c r="B65" s="34" t="s">
        <v>96</v>
      </c>
      <c r="C65" s="56" t="s">
        <v>502</v>
      </c>
      <c r="D65" s="36">
        <v>0.215</v>
      </c>
      <c r="E65" s="34" t="s">
        <v>44</v>
      </c>
      <c r="F65" s="46"/>
      <c r="G65" s="353"/>
      <c r="H65" s="52" t="s">
        <v>602</v>
      </c>
      <c r="I65" s="53">
        <v>2.2400000000000002</v>
      </c>
      <c r="J65" s="54" t="s">
        <v>98</v>
      </c>
      <c r="K65" s="46"/>
      <c r="L65" s="51"/>
      <c r="M65" s="51"/>
      <c r="N65" s="51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</row>
    <row r="66" spans="1:255">
      <c r="B66" s="34" t="s">
        <v>96</v>
      </c>
      <c r="C66" s="56" t="s">
        <v>503</v>
      </c>
      <c r="D66" s="36">
        <v>0.19</v>
      </c>
      <c r="E66" s="34" t="s">
        <v>44</v>
      </c>
      <c r="F66" s="46"/>
      <c r="G66" s="353" t="s">
        <v>99</v>
      </c>
      <c r="H66" s="52" t="s">
        <v>590</v>
      </c>
      <c r="I66" s="53">
        <v>3.65</v>
      </c>
      <c r="J66" s="54" t="s">
        <v>98</v>
      </c>
      <c r="K66" s="46"/>
      <c r="L66" s="51"/>
      <c r="M66" s="51"/>
      <c r="N66" s="51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1:255">
      <c r="B67" s="34" t="s">
        <v>96</v>
      </c>
      <c r="C67" s="56" t="s">
        <v>504</v>
      </c>
      <c r="D67" s="36">
        <v>0.78900000000000003</v>
      </c>
      <c r="E67" s="34" t="s">
        <v>44</v>
      </c>
      <c r="F67" s="46"/>
      <c r="G67" s="353"/>
      <c r="H67" s="52" t="s">
        <v>591</v>
      </c>
      <c r="I67" s="53">
        <v>3.65</v>
      </c>
      <c r="J67" s="54" t="s">
        <v>98</v>
      </c>
      <c r="K67" s="46"/>
      <c r="L67" s="51"/>
      <c r="M67" s="51"/>
      <c r="N67" s="51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1:255">
      <c r="B68" s="34" t="s">
        <v>100</v>
      </c>
      <c r="C68" s="56" t="s">
        <v>505</v>
      </c>
      <c r="D68" s="57">
        <v>0.94399999999999995</v>
      </c>
      <c r="E68" s="34" t="s">
        <v>44</v>
      </c>
      <c r="F68" s="46"/>
      <c r="G68" s="353"/>
      <c r="H68" s="52" t="s">
        <v>597</v>
      </c>
      <c r="I68" s="53">
        <v>3.64</v>
      </c>
      <c r="J68" s="54" t="s">
        <v>98</v>
      </c>
      <c r="K68" s="46"/>
      <c r="L68" s="51"/>
      <c r="M68" s="51"/>
      <c r="N68" s="51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</row>
    <row r="69" spans="1:255">
      <c r="B69" s="34" t="s">
        <v>101</v>
      </c>
      <c r="C69" s="56" t="s">
        <v>506</v>
      </c>
      <c r="D69" s="36">
        <v>2.4900000000000002</v>
      </c>
      <c r="E69" s="34" t="s">
        <v>44</v>
      </c>
      <c r="F69" s="46"/>
      <c r="G69" s="353"/>
      <c r="H69" s="52" t="s">
        <v>598</v>
      </c>
      <c r="I69" s="53">
        <v>3.65</v>
      </c>
      <c r="J69" s="54" t="s">
        <v>98</v>
      </c>
      <c r="K69" s="46"/>
      <c r="L69" s="51"/>
      <c r="M69" s="51"/>
      <c r="N69" s="51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</row>
    <row r="70" spans="1:255">
      <c r="B70" s="34" t="s">
        <v>101</v>
      </c>
      <c r="C70" s="56" t="s">
        <v>507</v>
      </c>
      <c r="D70" s="36">
        <v>4.5</v>
      </c>
      <c r="E70" s="34" t="s">
        <v>44</v>
      </c>
      <c r="F70" s="46"/>
      <c r="G70" s="353"/>
      <c r="H70" s="52" t="s">
        <v>593</v>
      </c>
      <c r="I70" s="53">
        <v>3.64</v>
      </c>
      <c r="J70" s="54" t="s">
        <v>98</v>
      </c>
      <c r="K70" s="46"/>
      <c r="L70" s="51"/>
      <c r="M70" s="51"/>
      <c r="N70" s="51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</row>
    <row r="71" spans="1:255">
      <c r="B71" s="34" t="s">
        <v>101</v>
      </c>
      <c r="C71" s="56" t="s">
        <v>508</v>
      </c>
      <c r="D71" s="36">
        <v>0.18099999999999999</v>
      </c>
      <c r="E71" s="34" t="s">
        <v>44</v>
      </c>
      <c r="F71" s="46"/>
      <c r="G71" s="353"/>
      <c r="H71" s="52" t="s">
        <v>594</v>
      </c>
      <c r="I71" s="53">
        <v>3.64</v>
      </c>
      <c r="J71" s="54" t="s">
        <v>98</v>
      </c>
      <c r="K71" s="46"/>
      <c r="L71" s="51"/>
      <c r="M71" s="58"/>
      <c r="N71" s="51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</row>
    <row r="72" spans="1:255">
      <c r="B72" s="34" t="s">
        <v>101</v>
      </c>
      <c r="C72" s="56" t="s">
        <v>509</v>
      </c>
      <c r="D72" s="36">
        <v>0.92300000000000004</v>
      </c>
      <c r="E72" s="34" t="s">
        <v>44</v>
      </c>
      <c r="F72" s="46"/>
      <c r="G72" s="353"/>
      <c r="H72" s="52" t="s">
        <v>595</v>
      </c>
      <c r="I72" s="53">
        <v>3.64</v>
      </c>
      <c r="J72" s="54" t="s">
        <v>98</v>
      </c>
      <c r="K72" s="46"/>
      <c r="L72" s="51"/>
      <c r="M72" s="51"/>
      <c r="N72" s="51"/>
      <c r="O72" s="51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</row>
    <row r="73" spans="1:255">
      <c r="B73" s="34" t="s">
        <v>102</v>
      </c>
      <c r="C73" s="35" t="s">
        <v>510</v>
      </c>
      <c r="D73" s="36">
        <v>4.57</v>
      </c>
      <c r="E73" s="34" t="s">
        <v>44</v>
      </c>
      <c r="F73" s="46"/>
      <c r="G73" s="353"/>
      <c r="H73" s="52" t="s">
        <v>596</v>
      </c>
      <c r="I73" s="53">
        <v>3.64</v>
      </c>
      <c r="J73" s="54" t="s">
        <v>103</v>
      </c>
      <c r="K73" s="46"/>
      <c r="L73" s="51"/>
      <c r="M73" s="51"/>
      <c r="N73" s="51"/>
      <c r="O73" s="51"/>
      <c r="P73" s="51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</row>
    <row r="74" spans="1:255">
      <c r="B74" s="34" t="s">
        <v>102</v>
      </c>
      <c r="C74" s="35" t="s">
        <v>511</v>
      </c>
      <c r="D74" s="36">
        <v>0.39200000000000002</v>
      </c>
      <c r="E74" s="34" t="s">
        <v>44</v>
      </c>
      <c r="F74" s="46"/>
      <c r="G74" s="353"/>
      <c r="H74" s="48" t="s">
        <v>392</v>
      </c>
      <c r="I74" s="43">
        <v>2.5</v>
      </c>
      <c r="J74" s="38" t="s">
        <v>46</v>
      </c>
      <c r="K74" s="46"/>
      <c r="L74" s="51"/>
      <c r="M74" s="51"/>
      <c r="N74" s="51"/>
      <c r="O74" s="51"/>
      <c r="P74" s="51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</row>
    <row r="75" spans="1:255">
      <c r="B75" s="34" t="s">
        <v>102</v>
      </c>
      <c r="C75" s="35" t="s">
        <v>512</v>
      </c>
      <c r="D75" s="36">
        <v>27.8</v>
      </c>
      <c r="E75" s="34" t="s">
        <v>44</v>
      </c>
      <c r="F75" s="46"/>
      <c r="G75" s="360" t="s">
        <v>104</v>
      </c>
      <c r="H75" s="48" t="s">
        <v>591</v>
      </c>
      <c r="I75" s="43">
        <v>2.5</v>
      </c>
      <c r="J75" s="38" t="s">
        <v>46</v>
      </c>
      <c r="K75" s="46"/>
      <c r="L75" s="51"/>
      <c r="M75" s="51"/>
      <c r="N75" s="51"/>
      <c r="O75" s="51"/>
      <c r="P75" s="51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</row>
    <row r="76" spans="1:255">
      <c r="B76" s="34" t="s">
        <v>105</v>
      </c>
      <c r="C76" s="56" t="s">
        <v>513</v>
      </c>
      <c r="D76" s="36">
        <v>3.23</v>
      </c>
      <c r="E76" s="34" t="s">
        <v>44</v>
      </c>
      <c r="F76" s="27"/>
      <c r="G76" s="360"/>
      <c r="H76" s="48" t="s">
        <v>597</v>
      </c>
      <c r="I76" s="43">
        <v>2.5</v>
      </c>
      <c r="J76" s="38" t="s">
        <v>46</v>
      </c>
      <c r="K76" s="46"/>
      <c r="L76" s="51"/>
      <c r="M76" s="51"/>
      <c r="N76" s="51"/>
      <c r="P76" s="51"/>
    </row>
    <row r="77" spans="1:255">
      <c r="B77" s="34" t="s">
        <v>102</v>
      </c>
      <c r="C77" s="35" t="s">
        <v>514</v>
      </c>
      <c r="D77" s="36">
        <v>2.4300000000000002</v>
      </c>
      <c r="E77" s="34" t="s">
        <v>44</v>
      </c>
      <c r="F77" s="27"/>
      <c r="G77" s="360"/>
      <c r="H77" s="48" t="s">
        <v>598</v>
      </c>
      <c r="I77" s="43">
        <v>2.5</v>
      </c>
      <c r="J77" s="38" t="s">
        <v>46</v>
      </c>
      <c r="K77" s="51"/>
      <c r="L77" s="51"/>
      <c r="M77" s="51"/>
      <c r="N77" s="51"/>
    </row>
    <row r="78" spans="1:255">
      <c r="B78" s="34" t="s">
        <v>102</v>
      </c>
      <c r="C78" s="35" t="s">
        <v>515</v>
      </c>
      <c r="D78" s="36">
        <v>2.39</v>
      </c>
      <c r="E78" s="34" t="s">
        <v>44</v>
      </c>
      <c r="F78" s="27"/>
      <c r="G78" s="360"/>
      <c r="H78" s="48" t="s">
        <v>593</v>
      </c>
      <c r="I78" s="43">
        <v>2.5</v>
      </c>
      <c r="J78" s="38" t="s">
        <v>46</v>
      </c>
      <c r="K78" s="51"/>
      <c r="L78" s="51"/>
      <c r="M78" s="51"/>
      <c r="N78" s="51"/>
    </row>
    <row r="79" spans="1:255" s="26" customFormat="1">
      <c r="A79" s="27"/>
      <c r="B79" s="34" t="s">
        <v>102</v>
      </c>
      <c r="C79" s="35" t="s">
        <v>516</v>
      </c>
      <c r="D79" s="36">
        <v>1.96</v>
      </c>
      <c r="E79" s="34" t="s">
        <v>44</v>
      </c>
      <c r="F79" s="27"/>
      <c r="G79" s="360"/>
      <c r="H79" s="48" t="s">
        <v>594</v>
      </c>
      <c r="I79" s="43">
        <v>2.5</v>
      </c>
      <c r="J79" s="38" t="s">
        <v>46</v>
      </c>
      <c r="K79" s="51"/>
      <c r="L79" s="51"/>
      <c r="M79" s="51"/>
      <c r="N79" s="51"/>
      <c r="S79" s="25"/>
      <c r="X79" s="25"/>
      <c r="AR79" s="25"/>
      <c r="AW79" s="25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</row>
    <row r="80" spans="1:255" s="26" customFormat="1">
      <c r="A80" s="27"/>
      <c r="B80" s="34" t="s">
        <v>102</v>
      </c>
      <c r="C80" s="35" t="s">
        <v>517</v>
      </c>
      <c r="D80" s="36">
        <v>2.34</v>
      </c>
      <c r="E80" s="34" t="s">
        <v>44</v>
      </c>
      <c r="F80" s="27"/>
      <c r="G80" s="360"/>
      <c r="H80" s="48" t="s">
        <v>595</v>
      </c>
      <c r="I80" s="43">
        <v>2.5</v>
      </c>
      <c r="J80" s="38" t="s">
        <v>46</v>
      </c>
      <c r="K80" s="51"/>
      <c r="L80" s="51"/>
      <c r="M80" s="51"/>
      <c r="N80" s="51"/>
      <c r="S80" s="25"/>
      <c r="X80" s="25"/>
      <c r="AR80" s="25"/>
      <c r="AW80" s="25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  <c r="HT80" s="27"/>
      <c r="HU80" s="27"/>
      <c r="HV80" s="27"/>
      <c r="HW80" s="27"/>
      <c r="HX80" s="27"/>
      <c r="HY80" s="27"/>
      <c r="HZ80" s="27"/>
      <c r="IA80" s="27"/>
      <c r="IB80" s="27"/>
      <c r="IC80" s="27"/>
      <c r="ID80" s="27"/>
      <c r="IE80" s="27"/>
      <c r="IF80" s="27"/>
      <c r="IG80" s="27"/>
      <c r="IH80" s="27"/>
      <c r="II80" s="27"/>
      <c r="IJ80" s="27"/>
      <c r="IK80" s="27"/>
      <c r="IL80" s="27"/>
      <c r="IM80" s="27"/>
      <c r="IN80" s="27"/>
      <c r="IO80" s="27"/>
      <c r="IP80" s="27"/>
      <c r="IQ80" s="27"/>
      <c r="IR80" s="27"/>
      <c r="IS80" s="27"/>
      <c r="IT80" s="27"/>
      <c r="IU80" s="27"/>
    </row>
    <row r="81" spans="1:255" s="26" customFormat="1">
      <c r="A81" s="27"/>
      <c r="B81" s="34" t="s">
        <v>102</v>
      </c>
      <c r="C81" s="35" t="s">
        <v>518</v>
      </c>
      <c r="D81" s="36">
        <v>1.81</v>
      </c>
      <c r="E81" s="34" t="s">
        <v>44</v>
      </c>
      <c r="F81" s="27"/>
      <c r="G81" s="360"/>
      <c r="H81" s="48" t="s">
        <v>602</v>
      </c>
      <c r="I81" s="43">
        <v>2.5</v>
      </c>
      <c r="J81" s="38" t="s">
        <v>46</v>
      </c>
      <c r="K81" s="51"/>
      <c r="L81" s="51"/>
      <c r="M81" s="51"/>
      <c r="N81" s="51"/>
      <c r="S81" s="25"/>
      <c r="X81" s="25"/>
      <c r="AR81" s="25"/>
      <c r="AW81" s="25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  <c r="HQ81" s="27"/>
      <c r="HR81" s="27"/>
      <c r="HS81" s="27"/>
      <c r="HT81" s="27"/>
      <c r="HU81" s="27"/>
      <c r="HV81" s="27"/>
      <c r="HW81" s="27"/>
      <c r="HX81" s="27"/>
      <c r="HY81" s="27"/>
      <c r="HZ81" s="27"/>
      <c r="IA81" s="27"/>
      <c r="IB81" s="27"/>
      <c r="IC81" s="27"/>
      <c r="ID81" s="27"/>
      <c r="IE81" s="27"/>
      <c r="IF81" s="27"/>
      <c r="IG81" s="27"/>
      <c r="IH81" s="27"/>
      <c r="II81" s="27"/>
      <c r="IJ81" s="27"/>
      <c r="IK81" s="27"/>
      <c r="IL81" s="27"/>
      <c r="IM81" s="27"/>
      <c r="IN81" s="27"/>
      <c r="IO81" s="27"/>
      <c r="IP81" s="27"/>
      <c r="IQ81" s="27"/>
      <c r="IR81" s="27"/>
      <c r="IS81" s="27"/>
      <c r="IT81" s="27"/>
      <c r="IU81" s="27"/>
    </row>
    <row r="82" spans="1:255" s="26" customFormat="1">
      <c r="A82" s="27"/>
      <c r="B82" s="34" t="s">
        <v>102</v>
      </c>
      <c r="C82" s="35" t="s">
        <v>519</v>
      </c>
      <c r="D82" s="36">
        <v>2.39</v>
      </c>
      <c r="E82" s="34" t="s">
        <v>44</v>
      </c>
      <c r="F82" s="27"/>
      <c r="G82" s="360"/>
      <c r="H82" s="48" t="s">
        <v>590</v>
      </c>
      <c r="I82" s="43">
        <v>2.76</v>
      </c>
      <c r="J82" s="38" t="s">
        <v>69</v>
      </c>
      <c r="K82" s="51"/>
      <c r="L82" s="51"/>
      <c r="M82" s="51"/>
      <c r="N82" s="51"/>
      <c r="S82" s="25"/>
      <c r="X82" s="25"/>
      <c r="AR82" s="25"/>
      <c r="AW82" s="25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  <c r="HQ82" s="27"/>
      <c r="HR82" s="27"/>
      <c r="HS82" s="27"/>
      <c r="HT82" s="27"/>
      <c r="HU82" s="27"/>
      <c r="HV82" s="27"/>
      <c r="HW82" s="27"/>
      <c r="HX82" s="27"/>
      <c r="HY82" s="27"/>
      <c r="HZ82" s="27"/>
      <c r="IA82" s="27"/>
      <c r="IB82" s="27"/>
      <c r="IC82" s="27"/>
      <c r="ID82" s="27"/>
      <c r="IE82" s="27"/>
      <c r="IF82" s="27"/>
      <c r="IG82" s="27"/>
      <c r="IH82" s="27"/>
      <c r="II82" s="27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27"/>
    </row>
    <row r="83" spans="1:255" s="26" customFormat="1">
      <c r="A83" s="27"/>
      <c r="B83" s="7" t="s">
        <v>106</v>
      </c>
      <c r="C83" s="59" t="s">
        <v>520</v>
      </c>
      <c r="D83" s="36">
        <v>4.2699999999999996</v>
      </c>
      <c r="E83" s="34" t="s">
        <v>44</v>
      </c>
      <c r="F83" s="27"/>
      <c r="G83" s="360" t="s">
        <v>107</v>
      </c>
      <c r="H83" s="48" t="s">
        <v>591</v>
      </c>
      <c r="I83" s="43">
        <v>2.76</v>
      </c>
      <c r="J83" s="38" t="s">
        <v>69</v>
      </c>
      <c r="K83" s="51"/>
      <c r="L83" s="51"/>
      <c r="M83" s="51"/>
      <c r="N83" s="51"/>
      <c r="S83" s="25"/>
      <c r="X83" s="25"/>
      <c r="AR83" s="25"/>
      <c r="AW83" s="25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  <c r="HQ83" s="27"/>
      <c r="HR83" s="27"/>
      <c r="HS83" s="27"/>
      <c r="HT83" s="27"/>
      <c r="HU83" s="27"/>
      <c r="HV83" s="27"/>
      <c r="HW83" s="27"/>
      <c r="HX83" s="27"/>
      <c r="HY83" s="27"/>
      <c r="HZ83" s="27"/>
      <c r="IA83" s="27"/>
      <c r="IB83" s="27"/>
      <c r="IC83" s="27"/>
      <c r="ID83" s="27"/>
      <c r="IE83" s="27"/>
      <c r="IF83" s="27"/>
      <c r="IG83" s="27"/>
      <c r="IH83" s="27"/>
      <c r="II83" s="27"/>
      <c r="IJ83" s="27"/>
      <c r="IK83" s="27"/>
      <c r="IL83" s="27"/>
      <c r="IM83" s="27"/>
      <c r="IN83" s="27"/>
      <c r="IO83" s="27"/>
      <c r="IP83" s="27"/>
      <c r="IQ83" s="27"/>
      <c r="IR83" s="27"/>
      <c r="IS83" s="27"/>
      <c r="IT83" s="27"/>
      <c r="IU83" s="27"/>
    </row>
    <row r="84" spans="1:255" s="26" customFormat="1">
      <c r="A84" s="27"/>
      <c r="B84" s="7" t="s">
        <v>106</v>
      </c>
      <c r="C84" s="35" t="s">
        <v>521</v>
      </c>
      <c r="D84" s="36">
        <v>4.5</v>
      </c>
      <c r="E84" s="34" t="s">
        <v>44</v>
      </c>
      <c r="F84" s="27"/>
      <c r="G84" s="360"/>
      <c r="H84" s="48" t="s">
        <v>598</v>
      </c>
      <c r="I84" s="43">
        <v>2.6</v>
      </c>
      <c r="J84" s="38" t="s">
        <v>69</v>
      </c>
      <c r="K84" s="51"/>
      <c r="L84" s="51"/>
      <c r="M84" s="51"/>
      <c r="N84" s="51"/>
      <c r="S84" s="25"/>
      <c r="X84" s="25"/>
      <c r="AR84" s="25"/>
      <c r="AW84" s="25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  <c r="HQ84" s="27"/>
      <c r="HR84" s="27"/>
      <c r="HS84" s="27"/>
      <c r="HT84" s="27"/>
      <c r="HU84" s="27"/>
      <c r="HV84" s="27"/>
      <c r="HW84" s="27"/>
      <c r="HX84" s="27"/>
      <c r="HY84" s="27"/>
      <c r="HZ84" s="27"/>
      <c r="IA84" s="27"/>
      <c r="IB84" s="27"/>
      <c r="IC84" s="27"/>
      <c r="ID84" s="27"/>
      <c r="IE84" s="27"/>
      <c r="IF84" s="27"/>
      <c r="IG84" s="27"/>
      <c r="IH84" s="27"/>
      <c r="II84" s="27"/>
      <c r="IJ84" s="27"/>
      <c r="IK84" s="27"/>
      <c r="IL84" s="27"/>
      <c r="IM84" s="27"/>
      <c r="IN84" s="27"/>
      <c r="IO84" s="27"/>
      <c r="IP84" s="27"/>
      <c r="IQ84" s="27"/>
      <c r="IR84" s="27"/>
      <c r="IS84" s="27"/>
      <c r="IT84" s="27"/>
      <c r="IU84" s="27"/>
    </row>
    <row r="85" spans="1:255" s="26" customFormat="1">
      <c r="A85" s="27"/>
      <c r="B85" s="7" t="s">
        <v>106</v>
      </c>
      <c r="C85" s="56" t="s">
        <v>522</v>
      </c>
      <c r="D85" s="36">
        <v>3.33</v>
      </c>
      <c r="E85" s="34" t="s">
        <v>44</v>
      </c>
      <c r="F85" s="27"/>
      <c r="G85" s="360"/>
      <c r="H85" s="48" t="s">
        <v>593</v>
      </c>
      <c r="I85" s="43">
        <v>2.6</v>
      </c>
      <c r="J85" s="38" t="s">
        <v>69</v>
      </c>
      <c r="K85" s="51"/>
      <c r="L85" s="51"/>
      <c r="M85" s="51"/>
      <c r="N85" s="51"/>
      <c r="S85" s="25"/>
      <c r="X85" s="25"/>
      <c r="AR85" s="25"/>
      <c r="AW85" s="25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27"/>
      <c r="IF85" s="27"/>
      <c r="IG85" s="27"/>
      <c r="IH85" s="27"/>
      <c r="II85" s="27"/>
      <c r="IJ85" s="27"/>
      <c r="IK85" s="27"/>
      <c r="IL85" s="27"/>
      <c r="IM85" s="27"/>
      <c r="IN85" s="27"/>
      <c r="IO85" s="27"/>
      <c r="IP85" s="27"/>
      <c r="IQ85" s="27"/>
      <c r="IR85" s="27"/>
      <c r="IS85" s="27"/>
      <c r="IT85" s="27"/>
      <c r="IU85" s="27"/>
    </row>
    <row r="86" spans="1:255" s="26" customFormat="1">
      <c r="A86" s="27"/>
      <c r="B86" s="7" t="s">
        <v>106</v>
      </c>
      <c r="C86" s="56" t="s">
        <v>523</v>
      </c>
      <c r="D86" s="36">
        <v>0.249</v>
      </c>
      <c r="E86" s="34" t="s">
        <v>108</v>
      </c>
      <c r="F86" s="27"/>
      <c r="G86" s="360"/>
      <c r="H86" s="48" t="s">
        <v>594</v>
      </c>
      <c r="I86" s="43">
        <v>2.6</v>
      </c>
      <c r="J86" s="38" t="s">
        <v>69</v>
      </c>
      <c r="K86" s="51"/>
      <c r="L86" s="51"/>
      <c r="M86" s="51"/>
      <c r="N86" s="51"/>
      <c r="S86" s="25"/>
      <c r="X86" s="25"/>
      <c r="AR86" s="25"/>
      <c r="AW86" s="25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27"/>
      <c r="IF86" s="27"/>
      <c r="IG86" s="27"/>
      <c r="IH86" s="27"/>
      <c r="II86" s="27"/>
      <c r="IJ86" s="27"/>
      <c r="IK86" s="27"/>
      <c r="IL86" s="27"/>
      <c r="IM86" s="27"/>
      <c r="IN86" s="27"/>
      <c r="IO86" s="27"/>
      <c r="IP86" s="27"/>
      <c r="IQ86" s="27"/>
      <c r="IR86" s="27"/>
      <c r="IS86" s="27"/>
      <c r="IT86" s="27"/>
      <c r="IU86" s="27"/>
    </row>
    <row r="87" spans="1:255" s="26" customFormat="1">
      <c r="A87" s="27"/>
      <c r="B87" s="7" t="s">
        <v>106</v>
      </c>
      <c r="C87" s="56" t="s">
        <v>524</v>
      </c>
      <c r="D87" s="36">
        <v>0.106</v>
      </c>
      <c r="E87" s="34" t="s">
        <v>109</v>
      </c>
      <c r="F87" s="27"/>
      <c r="G87" s="360"/>
      <c r="H87" s="48" t="s">
        <v>595</v>
      </c>
      <c r="I87" s="43">
        <v>2.59</v>
      </c>
      <c r="J87" s="38" t="s">
        <v>69</v>
      </c>
      <c r="K87" s="51"/>
      <c r="L87" s="51"/>
      <c r="M87" s="51"/>
      <c r="N87" s="51"/>
      <c r="S87" s="25"/>
      <c r="X87" s="25"/>
      <c r="AR87" s="25"/>
      <c r="AW87" s="25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  <c r="HQ87" s="27"/>
      <c r="HR87" s="27"/>
      <c r="HS87" s="27"/>
      <c r="HT87" s="27"/>
      <c r="HU87" s="27"/>
      <c r="HV87" s="27"/>
      <c r="HW87" s="27"/>
      <c r="HX87" s="27"/>
      <c r="HY87" s="27"/>
      <c r="HZ87" s="27"/>
      <c r="IA87" s="27"/>
      <c r="IB87" s="27"/>
      <c r="IC87" s="27"/>
      <c r="ID87" s="27"/>
      <c r="IE87" s="27"/>
      <c r="IF87" s="27"/>
      <c r="IG87" s="27"/>
      <c r="IH87" s="27"/>
      <c r="II87" s="27"/>
      <c r="IJ87" s="27"/>
      <c r="IK87" s="27"/>
      <c r="IL87" s="27"/>
      <c r="IM87" s="27"/>
      <c r="IN87" s="27"/>
      <c r="IO87" s="27"/>
      <c r="IP87" s="27"/>
      <c r="IQ87" s="27"/>
      <c r="IR87" s="27"/>
      <c r="IS87" s="27"/>
      <c r="IT87" s="27"/>
      <c r="IU87" s="27"/>
    </row>
    <row r="88" spans="1:255" s="26" customFormat="1">
      <c r="A88" s="27"/>
      <c r="B88" s="7" t="s">
        <v>106</v>
      </c>
      <c r="C88" s="56" t="s">
        <v>525</v>
      </c>
      <c r="D88" s="36">
        <v>9.01E-2</v>
      </c>
      <c r="E88" s="34" t="s">
        <v>109</v>
      </c>
      <c r="F88" s="27"/>
      <c r="G88" s="360"/>
      <c r="H88" s="48" t="s">
        <v>602</v>
      </c>
      <c r="I88" s="43">
        <v>2.6</v>
      </c>
      <c r="J88" s="38" t="s">
        <v>69</v>
      </c>
      <c r="K88" s="51"/>
      <c r="L88" s="51"/>
      <c r="M88" s="51"/>
      <c r="N88" s="51"/>
      <c r="S88" s="25"/>
      <c r="X88" s="25"/>
      <c r="AR88" s="25"/>
      <c r="AW88" s="25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27"/>
      <c r="IF88" s="27"/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</row>
    <row r="89" spans="1:255" s="26" customFormat="1">
      <c r="A89" s="27"/>
      <c r="B89" s="7" t="s">
        <v>106</v>
      </c>
      <c r="C89" s="56" t="s">
        <v>526</v>
      </c>
      <c r="D89" s="36">
        <v>4.4699999999999997E-2</v>
      </c>
      <c r="E89" s="34" t="s">
        <v>109</v>
      </c>
      <c r="F89" s="27"/>
      <c r="G89" s="360"/>
      <c r="H89" s="48" t="s">
        <v>603</v>
      </c>
      <c r="I89" s="43">
        <v>2.27</v>
      </c>
      <c r="J89" s="38" t="s">
        <v>46</v>
      </c>
      <c r="K89" s="51"/>
      <c r="L89" s="51"/>
      <c r="M89" s="51"/>
      <c r="N89" s="51"/>
      <c r="S89" s="25"/>
      <c r="X89" s="25"/>
      <c r="AR89" s="25"/>
      <c r="AW89" s="25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  <c r="HQ89" s="27"/>
      <c r="HR89" s="27"/>
      <c r="HS89" s="27"/>
      <c r="HT89" s="27"/>
      <c r="HU89" s="27"/>
      <c r="HV89" s="27"/>
      <c r="HW89" s="27"/>
      <c r="HX89" s="27"/>
      <c r="HY89" s="27"/>
      <c r="HZ89" s="27"/>
      <c r="IA89" s="27"/>
      <c r="IB89" s="27"/>
      <c r="IC89" s="27"/>
      <c r="ID89" s="27"/>
      <c r="IE89" s="27"/>
      <c r="IF89" s="27"/>
      <c r="IG89" s="27"/>
      <c r="IH89" s="27"/>
      <c r="II89" s="27"/>
      <c r="IJ89" s="27"/>
      <c r="IK89" s="27"/>
      <c r="IL89" s="27"/>
      <c r="IM89" s="27"/>
      <c r="IN89" s="27"/>
      <c r="IO89" s="27"/>
      <c r="IP89" s="27"/>
      <c r="IQ89" s="27"/>
      <c r="IR89" s="27"/>
      <c r="IS89" s="27"/>
      <c r="IT89" s="27"/>
      <c r="IU89" s="27"/>
    </row>
    <row r="90" spans="1:255" s="26" customFormat="1">
      <c r="A90" s="27"/>
      <c r="B90" s="7" t="s">
        <v>106</v>
      </c>
      <c r="C90" s="56" t="s">
        <v>527</v>
      </c>
      <c r="D90" s="36">
        <v>230</v>
      </c>
      <c r="E90" s="34" t="s">
        <v>44</v>
      </c>
      <c r="F90" s="27"/>
      <c r="G90" s="360" t="s">
        <v>110</v>
      </c>
      <c r="H90" s="48" t="s">
        <v>596</v>
      </c>
      <c r="I90" s="43">
        <v>2.27</v>
      </c>
      <c r="J90" s="38" t="s">
        <v>46</v>
      </c>
      <c r="K90" s="51"/>
      <c r="L90" s="51"/>
      <c r="M90" s="51"/>
      <c r="N90" s="51"/>
      <c r="S90" s="25"/>
      <c r="X90" s="25"/>
      <c r="AR90" s="25"/>
      <c r="AW90" s="25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27"/>
      <c r="IF90" s="27"/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  <c r="IT90" s="27"/>
      <c r="IU90" s="27"/>
    </row>
    <row r="91" spans="1:255" s="26" customFormat="1">
      <c r="A91" s="27"/>
      <c r="B91" s="7" t="s">
        <v>106</v>
      </c>
      <c r="C91" s="56" t="s">
        <v>528</v>
      </c>
      <c r="D91" s="36">
        <v>5.43</v>
      </c>
      <c r="E91" s="34" t="s">
        <v>44</v>
      </c>
      <c r="F91" s="27"/>
      <c r="G91" s="360"/>
      <c r="H91" s="48" t="s">
        <v>595</v>
      </c>
      <c r="I91" s="43">
        <v>3.26</v>
      </c>
      <c r="J91" s="38" t="s">
        <v>69</v>
      </c>
      <c r="K91" s="51"/>
      <c r="L91" s="51"/>
      <c r="M91" s="51"/>
      <c r="N91" s="51"/>
      <c r="S91" s="25"/>
      <c r="X91" s="25"/>
      <c r="AR91" s="25"/>
      <c r="AW91" s="25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  <c r="HQ91" s="27"/>
      <c r="HR91" s="27"/>
      <c r="HS91" s="27"/>
      <c r="HT91" s="27"/>
      <c r="HU91" s="27"/>
      <c r="HV91" s="27"/>
      <c r="HW91" s="27"/>
      <c r="HX91" s="27"/>
      <c r="HY91" s="27"/>
      <c r="HZ91" s="27"/>
      <c r="IA91" s="27"/>
      <c r="IB91" s="27"/>
      <c r="IC91" s="27"/>
      <c r="ID91" s="27"/>
      <c r="IE91" s="27"/>
      <c r="IF91" s="27"/>
      <c r="IG91" s="27"/>
      <c r="IH91" s="27"/>
      <c r="II91" s="27"/>
      <c r="IJ91" s="27"/>
      <c r="IK91" s="27"/>
      <c r="IL91" s="27"/>
      <c r="IM91" s="27"/>
      <c r="IN91" s="27"/>
      <c r="IO91" s="27"/>
      <c r="IP91" s="27"/>
      <c r="IQ91" s="27"/>
      <c r="IR91" s="27"/>
      <c r="IS91" s="27"/>
      <c r="IT91" s="27"/>
      <c r="IU91" s="27"/>
    </row>
    <row r="92" spans="1:255" s="26" customFormat="1">
      <c r="A92" s="27"/>
      <c r="B92" s="7" t="s">
        <v>106</v>
      </c>
      <c r="C92" s="56" t="s">
        <v>529</v>
      </c>
      <c r="D92" s="36">
        <v>8.5699999999999998E-2</v>
      </c>
      <c r="E92" s="34" t="s">
        <v>109</v>
      </c>
      <c r="F92" s="27"/>
      <c r="G92" s="360" t="s">
        <v>111</v>
      </c>
      <c r="H92" s="48" t="s">
        <v>602</v>
      </c>
      <c r="I92" s="43">
        <v>3.26</v>
      </c>
      <c r="J92" s="38" t="s">
        <v>69</v>
      </c>
      <c r="K92" s="51"/>
      <c r="L92" s="51"/>
      <c r="M92" s="51"/>
      <c r="N92" s="51"/>
      <c r="S92" s="25"/>
      <c r="X92" s="25"/>
      <c r="AR92" s="25"/>
      <c r="AW92" s="25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  <c r="HQ92" s="27"/>
      <c r="HR92" s="27"/>
      <c r="HS92" s="27"/>
      <c r="HT92" s="27"/>
      <c r="HU92" s="27"/>
      <c r="HV92" s="27"/>
      <c r="HW92" s="27"/>
      <c r="HX92" s="27"/>
      <c r="HY92" s="27"/>
      <c r="HZ92" s="27"/>
      <c r="IA92" s="27"/>
      <c r="IB92" s="27"/>
      <c r="IC92" s="27"/>
      <c r="ID92" s="27"/>
      <c r="IE92" s="27"/>
      <c r="IF92" s="27"/>
      <c r="IG92" s="27"/>
      <c r="IH92" s="27"/>
      <c r="II92" s="27"/>
      <c r="IJ92" s="27"/>
      <c r="IK92" s="27"/>
      <c r="IL92" s="27"/>
      <c r="IM92" s="27"/>
      <c r="IN92" s="27"/>
      <c r="IO92" s="27"/>
      <c r="IP92" s="27"/>
      <c r="IQ92" s="27"/>
      <c r="IR92" s="27"/>
      <c r="IS92" s="27"/>
      <c r="IT92" s="27"/>
      <c r="IU92" s="27"/>
    </row>
    <row r="93" spans="1:255" s="26" customFormat="1">
      <c r="A93" s="27"/>
      <c r="B93" s="7" t="s">
        <v>106</v>
      </c>
      <c r="C93" s="56" t="s">
        <v>530</v>
      </c>
      <c r="D93" s="36">
        <v>5.1799999999999999E-2</v>
      </c>
      <c r="E93" s="34" t="s">
        <v>109</v>
      </c>
      <c r="F93" s="27"/>
      <c r="G93" s="360"/>
      <c r="H93" s="48" t="s">
        <v>590</v>
      </c>
      <c r="I93" s="43">
        <v>2.46</v>
      </c>
      <c r="J93" s="38" t="s">
        <v>46</v>
      </c>
      <c r="K93" s="51"/>
      <c r="L93" s="51"/>
      <c r="M93" s="51"/>
      <c r="N93" s="51"/>
      <c r="S93" s="25"/>
      <c r="X93" s="25"/>
      <c r="AR93" s="25"/>
      <c r="AW93" s="25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  <c r="HQ93" s="27"/>
      <c r="HR93" s="27"/>
      <c r="HS93" s="27"/>
      <c r="HT93" s="27"/>
      <c r="HU93" s="27"/>
      <c r="HV93" s="27"/>
      <c r="HW93" s="27"/>
      <c r="HX93" s="27"/>
      <c r="HY93" s="27"/>
      <c r="HZ93" s="27"/>
      <c r="IA93" s="27"/>
      <c r="IB93" s="27"/>
      <c r="IC93" s="27"/>
      <c r="ID93" s="27"/>
      <c r="IE93" s="27"/>
      <c r="IF93" s="27"/>
      <c r="IG93" s="27"/>
      <c r="IH93" s="27"/>
      <c r="II93" s="27"/>
      <c r="IJ93" s="27"/>
      <c r="IK93" s="27"/>
      <c r="IL93" s="27"/>
      <c r="IM93" s="27"/>
      <c r="IN93" s="27"/>
      <c r="IO93" s="27"/>
      <c r="IP93" s="27"/>
      <c r="IQ93" s="27"/>
      <c r="IR93" s="27"/>
      <c r="IS93" s="27"/>
      <c r="IT93" s="27"/>
      <c r="IU93" s="27"/>
    </row>
    <row r="94" spans="1:255" s="26" customFormat="1">
      <c r="A94" s="27"/>
      <c r="B94" s="7" t="s">
        <v>106</v>
      </c>
      <c r="C94" s="56" t="s">
        <v>531</v>
      </c>
      <c r="D94" s="36">
        <v>14.8</v>
      </c>
      <c r="E94" s="34" t="s">
        <v>44</v>
      </c>
      <c r="F94" s="27"/>
      <c r="G94" s="360" t="s">
        <v>112</v>
      </c>
      <c r="H94" s="48" t="s">
        <v>591</v>
      </c>
      <c r="I94" s="43">
        <v>2.46</v>
      </c>
      <c r="J94" s="38" t="s">
        <v>46</v>
      </c>
      <c r="K94" s="51"/>
      <c r="L94" s="51"/>
      <c r="M94" s="51"/>
      <c r="N94" s="51"/>
      <c r="S94" s="25"/>
      <c r="X94" s="25"/>
      <c r="AR94" s="25"/>
      <c r="AW94" s="25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  <c r="HQ94" s="27"/>
      <c r="HR94" s="27"/>
      <c r="HS94" s="27"/>
      <c r="HT94" s="27"/>
      <c r="HU94" s="27"/>
      <c r="HV94" s="27"/>
      <c r="HW94" s="27"/>
      <c r="HX94" s="27"/>
      <c r="HY94" s="27"/>
      <c r="HZ94" s="27"/>
      <c r="IA94" s="27"/>
      <c r="IB94" s="27"/>
      <c r="IC94" s="27"/>
      <c r="ID94" s="27"/>
      <c r="IE94" s="27"/>
      <c r="IF94" s="27"/>
      <c r="IG94" s="27"/>
      <c r="IH94" s="27"/>
      <c r="II94" s="27"/>
      <c r="IJ94" s="27"/>
      <c r="IK94" s="27"/>
      <c r="IL94" s="27"/>
      <c r="IM94" s="27"/>
      <c r="IN94" s="27"/>
      <c r="IO94" s="27"/>
      <c r="IP94" s="27"/>
      <c r="IQ94" s="27"/>
      <c r="IR94" s="27"/>
      <c r="IS94" s="27"/>
      <c r="IT94" s="27"/>
      <c r="IU94" s="27"/>
    </row>
    <row r="95" spans="1:255" s="26" customFormat="1">
      <c r="A95" s="27"/>
      <c r="B95" s="7" t="s">
        <v>106</v>
      </c>
      <c r="C95" s="56" t="s">
        <v>532</v>
      </c>
      <c r="D95" s="36">
        <v>14.8</v>
      </c>
      <c r="E95" s="34" t="s">
        <v>44</v>
      </c>
      <c r="F95" s="27"/>
      <c r="G95" s="360"/>
      <c r="H95" s="48" t="s">
        <v>601</v>
      </c>
      <c r="I95" s="43">
        <v>2.4500000000000002</v>
      </c>
      <c r="J95" s="38" t="s">
        <v>46</v>
      </c>
      <c r="K95" s="51"/>
      <c r="L95" s="51"/>
      <c r="M95" s="51"/>
      <c r="N95" s="51"/>
      <c r="S95" s="25"/>
      <c r="X95" s="25"/>
      <c r="AR95" s="25"/>
      <c r="AW95" s="25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  <c r="HQ95" s="27"/>
      <c r="HR95" s="27"/>
      <c r="HS95" s="27"/>
      <c r="HT95" s="27"/>
      <c r="HU95" s="27"/>
      <c r="HV95" s="27"/>
      <c r="HW95" s="27"/>
      <c r="HX95" s="27"/>
      <c r="HY95" s="27"/>
      <c r="HZ95" s="27"/>
      <c r="IA95" s="27"/>
      <c r="IB95" s="27"/>
      <c r="IC95" s="27"/>
      <c r="ID95" s="27"/>
      <c r="IE95" s="27"/>
      <c r="IF95" s="27"/>
      <c r="IG95" s="27"/>
      <c r="IH95" s="27"/>
      <c r="II95" s="27"/>
      <c r="IJ95" s="27"/>
      <c r="IK95" s="27"/>
      <c r="IL95" s="27"/>
      <c r="IM95" s="27"/>
      <c r="IN95" s="27"/>
      <c r="IO95" s="27"/>
      <c r="IP95" s="27"/>
      <c r="IQ95" s="27"/>
      <c r="IR95" s="27"/>
      <c r="IS95" s="27"/>
      <c r="IT95" s="27"/>
      <c r="IU95" s="27"/>
    </row>
    <row r="96" spans="1:255" s="26" customFormat="1">
      <c r="A96" s="27"/>
      <c r="B96" s="7" t="s">
        <v>106</v>
      </c>
      <c r="C96" s="56" t="s">
        <v>533</v>
      </c>
      <c r="D96" s="36">
        <v>14.8</v>
      </c>
      <c r="E96" s="34" t="s">
        <v>44</v>
      </c>
      <c r="F96" s="27"/>
      <c r="G96" s="360"/>
      <c r="H96" s="48" t="s">
        <v>598</v>
      </c>
      <c r="I96" s="43">
        <v>2.46</v>
      </c>
      <c r="J96" s="38" t="s">
        <v>46</v>
      </c>
      <c r="K96" s="51"/>
      <c r="L96" s="51"/>
      <c r="M96" s="51"/>
      <c r="N96" s="51"/>
      <c r="S96" s="25"/>
      <c r="X96" s="25"/>
      <c r="AR96" s="25"/>
      <c r="AW96" s="25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  <c r="HT96" s="27"/>
      <c r="HU96" s="27"/>
      <c r="HV96" s="27"/>
      <c r="HW96" s="27"/>
      <c r="HX96" s="27"/>
      <c r="HY96" s="27"/>
      <c r="HZ96" s="27"/>
      <c r="IA96" s="27"/>
      <c r="IB96" s="27"/>
      <c r="IC96" s="27"/>
      <c r="ID96" s="27"/>
      <c r="IE96" s="27"/>
      <c r="IF96" s="27"/>
      <c r="IG96" s="27"/>
      <c r="IH96" s="27"/>
      <c r="II96" s="27"/>
      <c r="IJ96" s="27"/>
      <c r="IK96" s="27"/>
      <c r="IL96" s="27"/>
      <c r="IM96" s="27"/>
      <c r="IN96" s="27"/>
      <c r="IO96" s="27"/>
      <c r="IP96" s="27"/>
      <c r="IQ96" s="27"/>
      <c r="IR96" s="27"/>
      <c r="IS96" s="27"/>
      <c r="IT96" s="27"/>
      <c r="IU96" s="27"/>
    </row>
    <row r="97" spans="1:255" s="26" customFormat="1">
      <c r="A97" s="27"/>
      <c r="B97" s="7" t="s">
        <v>106</v>
      </c>
      <c r="C97" s="56" t="s">
        <v>534</v>
      </c>
      <c r="D97" s="36">
        <v>3.72</v>
      </c>
      <c r="E97" s="34" t="s">
        <v>44</v>
      </c>
      <c r="F97" s="27"/>
      <c r="G97" s="360"/>
      <c r="H97" s="48" t="s">
        <v>595</v>
      </c>
      <c r="I97" s="43">
        <v>2.4500000000000002</v>
      </c>
      <c r="J97" s="38" t="s">
        <v>46</v>
      </c>
      <c r="K97" s="51"/>
      <c r="L97" s="51"/>
      <c r="M97" s="51"/>
      <c r="N97" s="51"/>
      <c r="S97" s="25"/>
      <c r="X97" s="25"/>
      <c r="AR97" s="25"/>
      <c r="AW97" s="25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  <c r="HT97" s="27"/>
      <c r="HU97" s="27"/>
      <c r="HV97" s="27"/>
      <c r="HW97" s="27"/>
      <c r="HX97" s="27"/>
      <c r="HY97" s="27"/>
      <c r="HZ97" s="27"/>
      <c r="IA97" s="27"/>
      <c r="IB97" s="27"/>
      <c r="IC97" s="27"/>
      <c r="ID97" s="27"/>
      <c r="IE97" s="27"/>
      <c r="IF97" s="27"/>
      <c r="IG97" s="27"/>
      <c r="IH97" s="27"/>
      <c r="II97" s="27"/>
      <c r="IJ97" s="27"/>
      <c r="IK97" s="27"/>
      <c r="IL97" s="27"/>
      <c r="IM97" s="27"/>
      <c r="IN97" s="27"/>
      <c r="IO97" s="27"/>
      <c r="IP97" s="27"/>
      <c r="IQ97" s="27"/>
      <c r="IR97" s="27"/>
      <c r="IS97" s="27"/>
      <c r="IT97" s="27"/>
      <c r="IU97" s="27"/>
    </row>
    <row r="98" spans="1:255" s="26" customFormat="1">
      <c r="A98" s="27"/>
      <c r="B98" s="7" t="s">
        <v>106</v>
      </c>
      <c r="C98" s="56" t="s">
        <v>535</v>
      </c>
      <c r="D98" s="36">
        <v>29.6</v>
      </c>
      <c r="E98" s="34" t="s">
        <v>44</v>
      </c>
      <c r="F98" s="27"/>
      <c r="G98" s="360"/>
      <c r="H98" s="48" t="s">
        <v>596</v>
      </c>
      <c r="I98" s="43">
        <v>2.4500000000000002</v>
      </c>
      <c r="J98" s="38" t="s">
        <v>46</v>
      </c>
      <c r="K98" s="51"/>
      <c r="L98" s="51"/>
      <c r="M98" s="51"/>
      <c r="N98" s="51"/>
      <c r="S98" s="25"/>
      <c r="X98" s="25"/>
      <c r="AR98" s="25"/>
      <c r="AW98" s="25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  <c r="HQ98" s="27"/>
      <c r="HR98" s="27"/>
      <c r="HS98" s="27"/>
      <c r="HT98" s="27"/>
      <c r="HU98" s="27"/>
      <c r="HV98" s="27"/>
      <c r="HW98" s="27"/>
      <c r="HX98" s="27"/>
      <c r="HY98" s="27"/>
      <c r="HZ98" s="27"/>
      <c r="IA98" s="27"/>
      <c r="IB98" s="27"/>
      <c r="IC98" s="27"/>
      <c r="ID98" s="27"/>
      <c r="IE98" s="27"/>
      <c r="IF98" s="27"/>
      <c r="IG98" s="27"/>
      <c r="IH98" s="27"/>
      <c r="II98" s="27"/>
      <c r="IJ98" s="27"/>
      <c r="IK98" s="27"/>
      <c r="IL98" s="27"/>
      <c r="IM98" s="27"/>
      <c r="IN98" s="27"/>
      <c r="IO98" s="27"/>
      <c r="IP98" s="27"/>
      <c r="IQ98" s="27"/>
      <c r="IR98" s="27"/>
      <c r="IS98" s="27"/>
      <c r="IT98" s="27"/>
      <c r="IU98" s="27"/>
    </row>
    <row r="99" spans="1:255" s="26" customFormat="1">
      <c r="A99" s="27"/>
      <c r="B99" s="7" t="s">
        <v>106</v>
      </c>
      <c r="C99" s="56" t="s">
        <v>536</v>
      </c>
      <c r="D99" s="36">
        <v>31.1</v>
      </c>
      <c r="E99" s="34" t="s">
        <v>44</v>
      </c>
      <c r="F99" s="27"/>
      <c r="G99" s="360" t="s">
        <v>113</v>
      </c>
      <c r="H99" s="48" t="s">
        <v>600</v>
      </c>
      <c r="I99" s="43">
        <v>2.81</v>
      </c>
      <c r="J99" s="38" t="s">
        <v>114</v>
      </c>
      <c r="K99" s="51"/>
      <c r="L99" s="51"/>
      <c r="M99" s="51"/>
      <c r="N99" s="51"/>
      <c r="S99" s="25"/>
      <c r="X99" s="25"/>
      <c r="AR99" s="25"/>
      <c r="AW99" s="25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  <c r="HQ99" s="27"/>
      <c r="HR99" s="27"/>
      <c r="HS99" s="27"/>
      <c r="HT99" s="27"/>
      <c r="HU99" s="27"/>
      <c r="HV99" s="27"/>
      <c r="HW99" s="27"/>
      <c r="HX99" s="27"/>
      <c r="HY99" s="27"/>
      <c r="HZ99" s="27"/>
      <c r="IA99" s="27"/>
      <c r="IB99" s="27"/>
      <c r="IC99" s="27"/>
      <c r="ID99" s="27"/>
      <c r="IE99" s="27"/>
      <c r="IF99" s="27"/>
      <c r="IG99" s="27"/>
      <c r="IH99" s="27"/>
      <c r="II99" s="27"/>
      <c r="IJ99" s="27"/>
      <c r="IK99" s="27"/>
      <c r="IL99" s="27"/>
      <c r="IM99" s="27"/>
      <c r="IN99" s="27"/>
      <c r="IO99" s="27"/>
      <c r="IP99" s="27"/>
      <c r="IQ99" s="27"/>
      <c r="IR99" s="27"/>
      <c r="IS99" s="27"/>
      <c r="IT99" s="27"/>
      <c r="IU99" s="27"/>
    </row>
    <row r="100" spans="1:255" s="26" customFormat="1">
      <c r="A100" s="27"/>
      <c r="B100" s="7" t="s">
        <v>106</v>
      </c>
      <c r="C100" s="56" t="s">
        <v>535</v>
      </c>
      <c r="D100" s="36">
        <v>29.7</v>
      </c>
      <c r="E100" s="34" t="s">
        <v>44</v>
      </c>
      <c r="F100" s="27"/>
      <c r="G100" s="360"/>
      <c r="H100" s="48" t="s">
        <v>605</v>
      </c>
      <c r="I100" s="43">
        <v>2.81</v>
      </c>
      <c r="J100" s="38" t="s">
        <v>69</v>
      </c>
      <c r="K100" s="51"/>
      <c r="L100" s="51"/>
      <c r="M100" s="51"/>
      <c r="N100" s="51"/>
      <c r="S100" s="25"/>
      <c r="X100" s="25"/>
      <c r="AR100" s="25"/>
      <c r="AW100" s="25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  <c r="HQ100" s="27"/>
      <c r="HR100" s="27"/>
      <c r="HS100" s="27"/>
      <c r="HT100" s="27"/>
      <c r="HU100" s="27"/>
      <c r="HV100" s="27"/>
      <c r="HW100" s="27"/>
      <c r="HX100" s="27"/>
      <c r="HY100" s="27"/>
      <c r="HZ100" s="27"/>
      <c r="IA100" s="27"/>
      <c r="IB100" s="27"/>
      <c r="IC100" s="27"/>
      <c r="ID100" s="27"/>
      <c r="IE100" s="27"/>
      <c r="IF100" s="27"/>
      <c r="IG100" s="27"/>
      <c r="IH100" s="27"/>
      <c r="II100" s="27"/>
      <c r="IJ100" s="27"/>
      <c r="IK100" s="27"/>
      <c r="IL100" s="27"/>
      <c r="IM100" s="27"/>
      <c r="IN100" s="27"/>
      <c r="IO100" s="27"/>
      <c r="IP100" s="27"/>
      <c r="IQ100" s="27"/>
      <c r="IR100" s="27"/>
      <c r="IS100" s="27"/>
      <c r="IT100" s="27"/>
      <c r="IU100" s="27"/>
    </row>
    <row r="101" spans="1:255" s="26" customFormat="1">
      <c r="A101" s="27"/>
      <c r="B101" s="7" t="s">
        <v>106</v>
      </c>
      <c r="C101" s="56" t="s">
        <v>537</v>
      </c>
      <c r="D101" s="36">
        <v>30.7</v>
      </c>
      <c r="E101" s="34" t="s">
        <v>44</v>
      </c>
      <c r="F101" s="27"/>
      <c r="G101" s="360"/>
      <c r="H101" s="48" t="s">
        <v>592</v>
      </c>
      <c r="I101" s="43">
        <v>2.64</v>
      </c>
      <c r="J101" s="38" t="s">
        <v>114</v>
      </c>
      <c r="K101" s="51"/>
      <c r="L101" s="51"/>
      <c r="M101" s="51"/>
      <c r="N101" s="51"/>
      <c r="S101" s="25"/>
      <c r="X101" s="25"/>
      <c r="AR101" s="25"/>
      <c r="AW101" s="25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  <c r="HQ101" s="27"/>
      <c r="HR101" s="27"/>
      <c r="HS101" s="27"/>
      <c r="HT101" s="27"/>
      <c r="HU101" s="27"/>
      <c r="HV101" s="27"/>
      <c r="HW101" s="27"/>
      <c r="HX101" s="27"/>
      <c r="HY101" s="27"/>
      <c r="HZ101" s="27"/>
      <c r="IA101" s="27"/>
      <c r="IB101" s="27"/>
      <c r="IC101" s="27"/>
      <c r="ID101" s="27"/>
      <c r="IE101" s="27"/>
      <c r="IF101" s="27"/>
      <c r="IG101" s="27"/>
      <c r="IH101" s="27"/>
      <c r="II101" s="27"/>
      <c r="IJ101" s="27"/>
      <c r="IK101" s="27"/>
      <c r="IL101" s="27"/>
      <c r="IM101" s="27"/>
      <c r="IN101" s="27"/>
      <c r="IO101" s="27"/>
      <c r="IP101" s="27"/>
      <c r="IQ101" s="27"/>
      <c r="IR101" s="27"/>
      <c r="IS101" s="27"/>
      <c r="IT101" s="27"/>
      <c r="IU101" s="27"/>
    </row>
    <row r="102" spans="1:255" s="26" customFormat="1">
      <c r="A102" s="27"/>
      <c r="B102" s="7" t="s">
        <v>106</v>
      </c>
      <c r="C102" s="56" t="s">
        <v>538</v>
      </c>
      <c r="D102" s="36">
        <v>31.2</v>
      </c>
      <c r="E102" s="34" t="s">
        <v>44</v>
      </c>
      <c r="F102" s="27"/>
      <c r="G102" s="360"/>
      <c r="H102" s="48" t="s">
        <v>606</v>
      </c>
      <c r="I102" s="43">
        <v>2.64</v>
      </c>
      <c r="J102" s="38" t="s">
        <v>69</v>
      </c>
      <c r="K102" s="51"/>
      <c r="L102" s="51"/>
      <c r="M102" s="51"/>
      <c r="N102" s="51"/>
      <c r="S102" s="25"/>
      <c r="X102" s="25"/>
      <c r="AR102" s="25"/>
      <c r="AW102" s="25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  <c r="HQ102" s="27"/>
      <c r="HR102" s="27"/>
      <c r="HS102" s="27"/>
      <c r="HT102" s="27"/>
      <c r="HU102" s="27"/>
      <c r="HV102" s="27"/>
      <c r="HW102" s="27"/>
      <c r="HX102" s="27"/>
      <c r="HY102" s="27"/>
      <c r="HZ102" s="27"/>
      <c r="IA102" s="27"/>
      <c r="IB102" s="27"/>
      <c r="IC102" s="27"/>
      <c r="ID102" s="27"/>
      <c r="IE102" s="27"/>
      <c r="IF102" s="27"/>
      <c r="IG102" s="27"/>
      <c r="IH102" s="27"/>
      <c r="II102" s="27"/>
      <c r="IJ102" s="27"/>
      <c r="IK102" s="27"/>
      <c r="IL102" s="27"/>
      <c r="IM102" s="27"/>
      <c r="IN102" s="27"/>
      <c r="IO102" s="27"/>
      <c r="IP102" s="27"/>
      <c r="IQ102" s="27"/>
      <c r="IR102" s="27"/>
      <c r="IS102" s="27"/>
      <c r="IT102" s="27"/>
      <c r="IU102" s="27"/>
    </row>
    <row r="103" spans="1:255" s="26" customFormat="1">
      <c r="A103" s="27"/>
      <c r="B103" s="7" t="s">
        <v>106</v>
      </c>
      <c r="C103" s="56" t="s">
        <v>539</v>
      </c>
      <c r="D103" s="36">
        <v>29.6</v>
      </c>
      <c r="E103" s="34" t="s">
        <v>44</v>
      </c>
      <c r="F103" s="27"/>
      <c r="G103" s="360"/>
      <c r="H103" s="48" t="s">
        <v>607</v>
      </c>
      <c r="I103" s="43">
        <v>2.64</v>
      </c>
      <c r="J103" s="38" t="s">
        <v>114</v>
      </c>
      <c r="K103" s="51"/>
      <c r="L103" s="51"/>
      <c r="M103" s="51"/>
      <c r="N103" s="51"/>
      <c r="S103" s="25"/>
      <c r="X103" s="25"/>
      <c r="AR103" s="25"/>
      <c r="AW103" s="25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  <c r="HQ103" s="27"/>
      <c r="HR103" s="27"/>
      <c r="HS103" s="27"/>
      <c r="HT103" s="27"/>
      <c r="HU103" s="27"/>
      <c r="HV103" s="27"/>
      <c r="HW103" s="27"/>
      <c r="HX103" s="27"/>
      <c r="HY103" s="27"/>
      <c r="HZ103" s="27"/>
      <c r="IA103" s="27"/>
      <c r="IB103" s="27"/>
      <c r="IC103" s="27"/>
      <c r="ID103" s="27"/>
      <c r="IE103" s="27"/>
      <c r="IF103" s="27"/>
      <c r="IG103" s="27"/>
      <c r="IH103" s="27"/>
      <c r="II103" s="27"/>
      <c r="IJ103" s="27"/>
      <c r="IK103" s="27"/>
      <c r="IL103" s="27"/>
      <c r="IM103" s="27"/>
      <c r="IN103" s="27"/>
      <c r="IO103" s="27"/>
      <c r="IP103" s="27"/>
      <c r="IQ103" s="27"/>
      <c r="IR103" s="27"/>
      <c r="IS103" s="27"/>
      <c r="IT103" s="27"/>
      <c r="IU103" s="27"/>
    </row>
    <row r="104" spans="1:255" s="26" customFormat="1">
      <c r="A104" s="27"/>
      <c r="B104" s="7" t="s">
        <v>106</v>
      </c>
      <c r="C104" s="56" t="s">
        <v>540</v>
      </c>
      <c r="D104" s="36">
        <v>31.3</v>
      </c>
      <c r="E104" s="34" t="s">
        <v>44</v>
      </c>
      <c r="F104" s="27"/>
      <c r="G104" s="360"/>
      <c r="H104" s="48" t="s">
        <v>603</v>
      </c>
      <c r="I104" s="43">
        <v>2.63</v>
      </c>
      <c r="J104" s="38" t="s">
        <v>69</v>
      </c>
      <c r="K104" s="51"/>
      <c r="L104" s="51"/>
      <c r="M104" s="51"/>
      <c r="N104" s="51"/>
      <c r="S104" s="25"/>
      <c r="X104" s="25"/>
      <c r="AR104" s="25"/>
      <c r="AW104" s="25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  <c r="HQ104" s="27"/>
      <c r="HR104" s="27"/>
      <c r="HS104" s="27"/>
      <c r="HT104" s="27"/>
      <c r="HU104" s="27"/>
      <c r="HV104" s="27"/>
      <c r="HW104" s="27"/>
      <c r="HX104" s="27"/>
      <c r="HY104" s="27"/>
      <c r="HZ104" s="27"/>
      <c r="IA104" s="27"/>
      <c r="IB104" s="27"/>
      <c r="IC104" s="27"/>
      <c r="ID104" s="27"/>
      <c r="IE104" s="27"/>
      <c r="IF104" s="27"/>
      <c r="IG104" s="27"/>
      <c r="IH104" s="27"/>
      <c r="II104" s="27"/>
      <c r="IJ104" s="27"/>
      <c r="IK104" s="27"/>
      <c r="IL104" s="27"/>
      <c r="IM104" s="27"/>
      <c r="IN104" s="27"/>
      <c r="IO104" s="27"/>
      <c r="IP104" s="27"/>
      <c r="IQ104" s="27"/>
      <c r="IR104" s="27"/>
      <c r="IS104" s="27"/>
      <c r="IT104" s="27"/>
      <c r="IU104" s="27"/>
    </row>
    <row r="105" spans="1:255" s="26" customFormat="1">
      <c r="A105" s="27"/>
      <c r="B105" s="7" t="s">
        <v>106</v>
      </c>
      <c r="C105" s="56" t="s">
        <v>541</v>
      </c>
      <c r="D105" s="36">
        <v>31.3</v>
      </c>
      <c r="E105" s="34" t="s">
        <v>44</v>
      </c>
      <c r="F105" s="27"/>
      <c r="G105" s="360"/>
      <c r="H105" s="48" t="s">
        <v>596</v>
      </c>
      <c r="I105" s="43">
        <v>2.64</v>
      </c>
      <c r="J105" s="38" t="s">
        <v>69</v>
      </c>
      <c r="K105" s="51"/>
      <c r="L105" s="51"/>
      <c r="M105" s="51"/>
      <c r="N105" s="51"/>
      <c r="S105" s="25"/>
      <c r="X105" s="25"/>
      <c r="AR105" s="25"/>
      <c r="AW105" s="25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  <c r="HQ105" s="27"/>
      <c r="HR105" s="27"/>
      <c r="HS105" s="27"/>
      <c r="HT105" s="27"/>
      <c r="HU105" s="27"/>
      <c r="HV105" s="27"/>
      <c r="HW105" s="27"/>
      <c r="HX105" s="27"/>
      <c r="HY105" s="27"/>
      <c r="HZ105" s="27"/>
      <c r="IA105" s="27"/>
      <c r="IB105" s="27"/>
      <c r="IC105" s="27"/>
      <c r="ID105" s="27"/>
      <c r="IE105" s="27"/>
      <c r="IF105" s="27"/>
      <c r="IG105" s="27"/>
      <c r="IH105" s="27"/>
      <c r="II105" s="27"/>
      <c r="IJ105" s="27"/>
      <c r="IK105" s="27"/>
      <c r="IL105" s="27"/>
      <c r="IM105" s="27"/>
      <c r="IN105" s="27"/>
      <c r="IO105" s="27"/>
      <c r="IP105" s="27"/>
      <c r="IQ105" s="27"/>
      <c r="IR105" s="27"/>
      <c r="IS105" s="27"/>
      <c r="IT105" s="27"/>
      <c r="IU105" s="27"/>
    </row>
    <row r="106" spans="1:255" s="26" customFormat="1">
      <c r="A106" s="27"/>
      <c r="B106" s="7" t="s">
        <v>106</v>
      </c>
      <c r="C106" s="56" t="s">
        <v>542</v>
      </c>
      <c r="D106" s="36">
        <v>3.8</v>
      </c>
      <c r="E106" s="34" t="s">
        <v>44</v>
      </c>
      <c r="F106" s="27"/>
      <c r="G106" s="360" t="s">
        <v>115</v>
      </c>
      <c r="H106" s="48" t="s">
        <v>393</v>
      </c>
      <c r="I106" s="43">
        <v>3.3</v>
      </c>
      <c r="J106" s="38" t="s">
        <v>69</v>
      </c>
      <c r="K106" s="51"/>
      <c r="L106" s="51"/>
      <c r="M106" s="51"/>
      <c r="N106" s="51"/>
      <c r="S106" s="25"/>
      <c r="X106" s="25"/>
      <c r="AR106" s="25"/>
      <c r="AW106" s="25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  <c r="HQ106" s="27"/>
      <c r="HR106" s="27"/>
      <c r="HS106" s="27"/>
      <c r="HT106" s="27"/>
      <c r="HU106" s="27"/>
      <c r="HV106" s="27"/>
      <c r="HW106" s="27"/>
      <c r="HX106" s="27"/>
      <c r="HY106" s="27"/>
      <c r="HZ106" s="27"/>
      <c r="IA106" s="27"/>
      <c r="IB106" s="27"/>
      <c r="IC106" s="27"/>
      <c r="ID106" s="27"/>
      <c r="IE106" s="27"/>
      <c r="IF106" s="27"/>
      <c r="IG106" s="27"/>
      <c r="IH106" s="27"/>
      <c r="II106" s="27"/>
      <c r="IJ106" s="27"/>
      <c r="IK106" s="27"/>
      <c r="IL106" s="27"/>
      <c r="IM106" s="27"/>
      <c r="IN106" s="27"/>
      <c r="IO106" s="27"/>
      <c r="IP106" s="27"/>
      <c r="IQ106" s="27"/>
      <c r="IR106" s="27"/>
      <c r="IS106" s="27"/>
      <c r="IT106" s="27"/>
      <c r="IU106" s="27"/>
    </row>
    <row r="107" spans="1:255" s="26" customFormat="1">
      <c r="A107" s="27"/>
      <c r="B107" s="7" t="s">
        <v>106</v>
      </c>
      <c r="C107" s="56" t="s">
        <v>543</v>
      </c>
      <c r="D107" s="36">
        <v>8.72E-2</v>
      </c>
      <c r="E107" s="34" t="s">
        <v>109</v>
      </c>
      <c r="F107" s="27"/>
      <c r="G107" s="360"/>
      <c r="H107" s="48" t="s">
        <v>394</v>
      </c>
      <c r="I107" s="43">
        <v>3.13</v>
      </c>
      <c r="J107" s="38" t="s">
        <v>69</v>
      </c>
      <c r="K107" s="51"/>
      <c r="L107" s="51"/>
      <c r="M107" s="51"/>
      <c r="N107" s="51"/>
      <c r="S107" s="25"/>
      <c r="X107" s="25"/>
      <c r="AR107" s="25"/>
      <c r="AW107" s="25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  <c r="HQ107" s="27"/>
      <c r="HR107" s="27"/>
      <c r="HS107" s="27"/>
      <c r="HT107" s="27"/>
      <c r="HU107" s="27"/>
      <c r="HV107" s="27"/>
      <c r="HW107" s="27"/>
      <c r="HX107" s="27"/>
      <c r="HY107" s="27"/>
      <c r="HZ107" s="27"/>
      <c r="IA107" s="27"/>
      <c r="IB107" s="27"/>
      <c r="IC107" s="27"/>
      <c r="ID107" s="27"/>
      <c r="IE107" s="27"/>
      <c r="IF107" s="27"/>
      <c r="IG107" s="27"/>
      <c r="IH107" s="27"/>
      <c r="II107" s="27"/>
      <c r="IJ107" s="27"/>
      <c r="IK107" s="27"/>
      <c r="IL107" s="27"/>
      <c r="IM107" s="27"/>
      <c r="IN107" s="27"/>
      <c r="IO107" s="27"/>
      <c r="IP107" s="27"/>
      <c r="IQ107" s="27"/>
      <c r="IR107" s="27"/>
      <c r="IS107" s="27"/>
      <c r="IT107" s="27"/>
      <c r="IU107" s="27"/>
    </row>
    <row r="108" spans="1:255" s="26" customFormat="1">
      <c r="A108" s="27"/>
      <c r="B108" s="7" t="s">
        <v>106</v>
      </c>
      <c r="C108" s="56" t="s">
        <v>544</v>
      </c>
      <c r="D108" s="36">
        <v>4.6899999999999997E-2</v>
      </c>
      <c r="E108" s="34" t="s">
        <v>116</v>
      </c>
      <c r="F108" s="27"/>
      <c r="G108" s="360"/>
      <c r="H108" s="48" t="s">
        <v>395</v>
      </c>
      <c r="I108" s="43">
        <v>3.13</v>
      </c>
      <c r="J108" s="38" t="s">
        <v>69</v>
      </c>
      <c r="K108" s="51"/>
      <c r="L108" s="51"/>
      <c r="M108" s="51"/>
      <c r="N108" s="51"/>
      <c r="S108" s="25"/>
      <c r="X108" s="25"/>
      <c r="AR108" s="25"/>
      <c r="AW108" s="25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  <c r="HQ108" s="27"/>
      <c r="HR108" s="27"/>
      <c r="HS108" s="27"/>
      <c r="HT108" s="27"/>
      <c r="HU108" s="27"/>
      <c r="HV108" s="27"/>
      <c r="HW108" s="27"/>
      <c r="HX108" s="27"/>
      <c r="HY108" s="27"/>
      <c r="HZ108" s="27"/>
      <c r="IA108" s="27"/>
      <c r="IB108" s="27"/>
      <c r="IC108" s="27"/>
      <c r="ID108" s="27"/>
      <c r="IE108" s="27"/>
      <c r="IF108" s="27"/>
      <c r="IG108" s="27"/>
      <c r="IH108" s="27"/>
      <c r="II108" s="27"/>
      <c r="IJ108" s="27"/>
      <c r="IK108" s="27"/>
      <c r="IL108" s="27"/>
      <c r="IM108" s="27"/>
      <c r="IN108" s="27"/>
      <c r="IO108" s="27"/>
      <c r="IP108" s="27"/>
      <c r="IQ108" s="27"/>
      <c r="IR108" s="27"/>
      <c r="IS108" s="27"/>
      <c r="IT108" s="27"/>
      <c r="IU108" s="27"/>
    </row>
    <row r="109" spans="1:255" s="26" customFormat="1">
      <c r="A109" s="27"/>
      <c r="B109" s="7" t="s">
        <v>106</v>
      </c>
      <c r="C109" s="56" t="s">
        <v>545</v>
      </c>
      <c r="D109" s="36">
        <v>4.41</v>
      </c>
      <c r="E109" s="34" t="s">
        <v>44</v>
      </c>
      <c r="F109" s="27"/>
      <c r="G109" s="360"/>
      <c r="H109" s="48" t="s">
        <v>396</v>
      </c>
      <c r="I109" s="43">
        <v>3.13</v>
      </c>
      <c r="J109" s="38" t="s">
        <v>69</v>
      </c>
      <c r="K109" s="51"/>
      <c r="L109" s="51"/>
      <c r="M109" s="51"/>
      <c r="N109" s="51"/>
      <c r="S109" s="25"/>
      <c r="X109" s="25"/>
      <c r="AR109" s="25"/>
      <c r="AW109" s="25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  <c r="HQ109" s="27"/>
      <c r="HR109" s="27"/>
      <c r="HS109" s="27"/>
      <c r="HT109" s="27"/>
      <c r="HU109" s="27"/>
      <c r="HV109" s="27"/>
      <c r="HW109" s="27"/>
      <c r="HX109" s="27"/>
      <c r="HY109" s="27"/>
      <c r="HZ109" s="27"/>
      <c r="IA109" s="27"/>
      <c r="IB109" s="27"/>
      <c r="IC109" s="27"/>
      <c r="ID109" s="27"/>
      <c r="IE109" s="27"/>
      <c r="IF109" s="27"/>
      <c r="IG109" s="27"/>
      <c r="IH109" s="27"/>
      <c r="II109" s="27"/>
      <c r="IJ109" s="27"/>
      <c r="IK109" s="27"/>
      <c r="IL109" s="27"/>
      <c r="IM109" s="27"/>
      <c r="IN109" s="27"/>
      <c r="IO109" s="27"/>
      <c r="IP109" s="27"/>
      <c r="IQ109" s="27"/>
      <c r="IR109" s="27"/>
      <c r="IS109" s="27"/>
      <c r="IT109" s="27"/>
      <c r="IU109" s="27"/>
    </row>
    <row r="110" spans="1:255" s="26" customFormat="1">
      <c r="A110" s="27"/>
      <c r="B110" s="7" t="s">
        <v>106</v>
      </c>
      <c r="C110" s="56" t="s">
        <v>546</v>
      </c>
      <c r="D110" s="36">
        <v>10.199999999999999</v>
      </c>
      <c r="E110" s="34" t="s">
        <v>44</v>
      </c>
      <c r="F110" s="46"/>
      <c r="G110" s="360"/>
      <c r="H110" s="48" t="s">
        <v>397</v>
      </c>
      <c r="I110" s="43">
        <v>3.12</v>
      </c>
      <c r="J110" s="38" t="s">
        <v>69</v>
      </c>
      <c r="K110" s="51"/>
      <c r="L110" s="51"/>
      <c r="M110" s="51"/>
      <c r="N110" s="51"/>
      <c r="S110" s="25"/>
      <c r="X110" s="25"/>
      <c r="AR110" s="25"/>
      <c r="AW110" s="25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  <c r="HQ110" s="27"/>
      <c r="HR110" s="27"/>
      <c r="HS110" s="27"/>
      <c r="HT110" s="27"/>
      <c r="HU110" s="27"/>
      <c r="HV110" s="27"/>
      <c r="HW110" s="27"/>
      <c r="HX110" s="27"/>
      <c r="HY110" s="27"/>
      <c r="HZ110" s="27"/>
      <c r="IA110" s="27"/>
      <c r="IB110" s="27"/>
      <c r="IC110" s="27"/>
      <c r="ID110" s="27"/>
      <c r="IE110" s="27"/>
      <c r="IF110" s="27"/>
      <c r="IG110" s="27"/>
      <c r="IH110" s="27"/>
      <c r="II110" s="27"/>
      <c r="IJ110" s="27"/>
      <c r="IK110" s="27"/>
      <c r="IL110" s="27"/>
      <c r="IM110" s="27"/>
      <c r="IN110" s="27"/>
      <c r="IO110" s="27"/>
      <c r="IP110" s="27"/>
      <c r="IQ110" s="27"/>
      <c r="IR110" s="27"/>
      <c r="IS110" s="27"/>
      <c r="IT110" s="27"/>
      <c r="IU110" s="27"/>
    </row>
    <row r="111" spans="1:255" s="26" customFormat="1">
      <c r="A111" s="27"/>
      <c r="B111" s="7" t="s">
        <v>106</v>
      </c>
      <c r="C111" s="35" t="s">
        <v>547</v>
      </c>
      <c r="D111" s="36">
        <v>3.64</v>
      </c>
      <c r="E111" s="34" t="s">
        <v>44</v>
      </c>
      <c r="F111" s="46"/>
      <c r="G111" s="360"/>
      <c r="H111" s="48" t="s">
        <v>398</v>
      </c>
      <c r="I111" s="43">
        <v>3.13</v>
      </c>
      <c r="J111" s="38" t="s">
        <v>69</v>
      </c>
      <c r="K111" s="46"/>
      <c r="L111" s="51"/>
      <c r="M111" s="51"/>
      <c r="N111" s="51"/>
      <c r="S111" s="25"/>
      <c r="X111" s="25"/>
      <c r="AR111" s="25"/>
      <c r="AW111" s="25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  <c r="HQ111" s="27"/>
      <c r="HR111" s="27"/>
      <c r="HS111" s="27"/>
      <c r="HT111" s="27"/>
      <c r="HU111" s="27"/>
      <c r="HV111" s="27"/>
      <c r="HW111" s="27"/>
      <c r="HX111" s="27"/>
      <c r="HY111" s="27"/>
      <c r="HZ111" s="27"/>
      <c r="IA111" s="27"/>
      <c r="IB111" s="27"/>
      <c r="IC111" s="27"/>
      <c r="ID111" s="27"/>
      <c r="IE111" s="27"/>
      <c r="IF111" s="27"/>
      <c r="IG111" s="27"/>
      <c r="IH111" s="27"/>
      <c r="II111" s="27"/>
      <c r="IJ111" s="27"/>
      <c r="IK111" s="27"/>
      <c r="IL111" s="27"/>
      <c r="IM111" s="27"/>
      <c r="IN111" s="27"/>
      <c r="IO111" s="27"/>
      <c r="IP111" s="27"/>
      <c r="IQ111" s="27"/>
      <c r="IR111" s="27"/>
      <c r="IS111" s="27"/>
      <c r="IT111" s="27"/>
      <c r="IU111" s="27"/>
    </row>
    <row r="112" spans="1:255" s="26" customFormat="1">
      <c r="A112" s="27"/>
      <c r="B112" s="7" t="s">
        <v>106</v>
      </c>
      <c r="C112" s="35" t="s">
        <v>548</v>
      </c>
      <c r="D112" s="36">
        <v>6.9800000000000001E-2</v>
      </c>
      <c r="E112" s="34" t="s">
        <v>44</v>
      </c>
      <c r="F112" s="46"/>
      <c r="G112" s="38" t="s">
        <v>118</v>
      </c>
      <c r="H112" s="48" t="s">
        <v>118</v>
      </c>
      <c r="I112" s="43">
        <v>2.79</v>
      </c>
      <c r="J112" s="38" t="s">
        <v>119</v>
      </c>
      <c r="K112" s="46"/>
      <c r="L112" s="51"/>
      <c r="M112" s="51"/>
      <c r="N112" s="51"/>
      <c r="S112" s="25"/>
      <c r="X112" s="25"/>
      <c r="AR112" s="25"/>
      <c r="AW112" s="25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  <c r="HQ112" s="27"/>
      <c r="HR112" s="27"/>
      <c r="HS112" s="27"/>
      <c r="HT112" s="27"/>
      <c r="HU112" s="27"/>
      <c r="HV112" s="27"/>
      <c r="HW112" s="27"/>
      <c r="HX112" s="27"/>
      <c r="HY112" s="27"/>
      <c r="HZ112" s="27"/>
      <c r="IA112" s="27"/>
      <c r="IB112" s="27"/>
      <c r="IC112" s="27"/>
      <c r="ID112" s="27"/>
      <c r="IE112" s="27"/>
      <c r="IF112" s="27"/>
      <c r="IG112" s="27"/>
      <c r="IH112" s="27"/>
      <c r="II112" s="27"/>
      <c r="IJ112" s="27"/>
      <c r="IK112" s="27"/>
      <c r="IL112" s="27"/>
      <c r="IM112" s="27"/>
      <c r="IN112" s="27"/>
      <c r="IO112" s="27"/>
      <c r="IP112" s="27"/>
      <c r="IQ112" s="27"/>
      <c r="IR112" s="27"/>
      <c r="IS112" s="27"/>
      <c r="IT112" s="27"/>
      <c r="IU112" s="27"/>
    </row>
    <row r="113" spans="1:255" s="26" customFormat="1">
      <c r="A113" s="27"/>
      <c r="B113" s="34" t="s">
        <v>117</v>
      </c>
      <c r="C113" s="35" t="s">
        <v>549</v>
      </c>
      <c r="D113" s="36">
        <v>0.32900000000000001</v>
      </c>
      <c r="E113" s="34" t="s">
        <v>44</v>
      </c>
      <c r="F113" s="46"/>
      <c r="G113" s="38" t="s">
        <v>120</v>
      </c>
      <c r="H113" s="48" t="s">
        <v>120</v>
      </c>
      <c r="I113" s="43">
        <v>2.63</v>
      </c>
      <c r="J113" s="38" t="s">
        <v>46</v>
      </c>
      <c r="K113" s="46"/>
      <c r="L113" s="51"/>
      <c r="M113" s="51"/>
      <c r="N113" s="51"/>
      <c r="S113" s="25"/>
      <c r="X113" s="25"/>
      <c r="AR113" s="25"/>
      <c r="AW113" s="25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  <c r="HQ113" s="27"/>
      <c r="HR113" s="27"/>
      <c r="HS113" s="27"/>
      <c r="HT113" s="27"/>
      <c r="HU113" s="27"/>
      <c r="HV113" s="27"/>
      <c r="HW113" s="27"/>
      <c r="HX113" s="27"/>
      <c r="HY113" s="27"/>
      <c r="HZ113" s="27"/>
      <c r="IA113" s="27"/>
      <c r="IB113" s="27"/>
      <c r="IC113" s="27"/>
      <c r="ID113" s="27"/>
      <c r="IE113" s="27"/>
      <c r="IF113" s="27"/>
      <c r="IG113" s="27"/>
      <c r="IH113" s="27"/>
      <c r="II113" s="27"/>
      <c r="IJ113" s="27"/>
      <c r="IK113" s="27"/>
      <c r="IL113" s="27"/>
      <c r="IM113" s="27"/>
      <c r="IN113" s="27"/>
      <c r="IO113" s="27"/>
      <c r="IP113" s="27"/>
      <c r="IQ113" s="27"/>
      <c r="IR113" s="27"/>
      <c r="IS113" s="27"/>
      <c r="IT113" s="27"/>
      <c r="IU113" s="27"/>
    </row>
    <row r="114" spans="1:255" s="26" customFormat="1">
      <c r="A114" s="27"/>
      <c r="B114" s="34" t="s">
        <v>117</v>
      </c>
      <c r="C114" s="35" t="s">
        <v>550</v>
      </c>
      <c r="D114" s="36">
        <v>0.82599999999999996</v>
      </c>
      <c r="E114" s="34" t="s">
        <v>44</v>
      </c>
      <c r="F114" s="46"/>
      <c r="G114" s="38" t="s">
        <v>121</v>
      </c>
      <c r="H114" s="48" t="s">
        <v>399</v>
      </c>
      <c r="I114" s="43">
        <v>2.4500000000000002</v>
      </c>
      <c r="J114" s="38" t="s">
        <v>46</v>
      </c>
      <c r="K114" s="46"/>
      <c r="L114" s="51"/>
      <c r="M114" s="51"/>
      <c r="N114" s="51"/>
      <c r="S114" s="25"/>
      <c r="X114" s="25"/>
      <c r="AR114" s="25"/>
      <c r="AW114" s="25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  <c r="HQ114" s="27"/>
      <c r="HR114" s="27"/>
      <c r="HS114" s="27"/>
      <c r="HT114" s="27"/>
      <c r="HU114" s="27"/>
      <c r="HV114" s="27"/>
      <c r="HW114" s="27"/>
      <c r="HX114" s="27"/>
      <c r="HY114" s="27"/>
      <c r="HZ114" s="27"/>
      <c r="IA114" s="27"/>
      <c r="IB114" s="27"/>
      <c r="IC114" s="27"/>
      <c r="ID114" s="27"/>
      <c r="IE114" s="27"/>
      <c r="IF114" s="27"/>
      <c r="IG114" s="27"/>
      <c r="IH114" s="27"/>
      <c r="II114" s="27"/>
      <c r="IJ114" s="27"/>
      <c r="IK114" s="27"/>
      <c r="IL114" s="27"/>
      <c r="IM114" s="27"/>
      <c r="IN114" s="27"/>
      <c r="IO114" s="27"/>
      <c r="IP114" s="27"/>
      <c r="IQ114" s="27"/>
      <c r="IR114" s="27"/>
      <c r="IS114" s="27"/>
      <c r="IT114" s="27"/>
      <c r="IU114" s="27"/>
    </row>
    <row r="115" spans="1:255" s="26" customFormat="1">
      <c r="A115" s="27"/>
      <c r="B115" s="34" t="s">
        <v>117</v>
      </c>
      <c r="C115" s="35" t="s">
        <v>551</v>
      </c>
      <c r="D115" s="36">
        <v>1.1200000000000001</v>
      </c>
      <c r="E115" s="34" t="s">
        <v>44</v>
      </c>
      <c r="F115" s="46"/>
      <c r="G115" s="361" t="s">
        <v>122</v>
      </c>
      <c r="H115" s="60" t="s">
        <v>400</v>
      </c>
      <c r="I115" s="61">
        <v>0.51719999999999999</v>
      </c>
      <c r="J115" s="80" t="s">
        <v>123</v>
      </c>
      <c r="K115" s="46"/>
      <c r="L115" s="51"/>
      <c r="M115" s="51"/>
      <c r="N115" s="51"/>
      <c r="S115" s="25"/>
      <c r="X115" s="25"/>
      <c r="AR115" s="25"/>
      <c r="AW115" s="25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  <c r="HQ115" s="27"/>
      <c r="HR115" s="27"/>
      <c r="HS115" s="27"/>
      <c r="HT115" s="27"/>
      <c r="HU115" s="27"/>
      <c r="HV115" s="27"/>
      <c r="HW115" s="27"/>
      <c r="HX115" s="27"/>
      <c r="HY115" s="27"/>
      <c r="HZ115" s="27"/>
      <c r="IA115" s="27"/>
      <c r="IB115" s="27"/>
      <c r="IC115" s="27"/>
      <c r="ID115" s="27"/>
      <c r="IE115" s="27"/>
      <c r="IF115" s="27"/>
      <c r="IG115" s="27"/>
      <c r="IH115" s="27"/>
      <c r="II115" s="27"/>
      <c r="IJ115" s="27"/>
      <c r="IK115" s="27"/>
      <c r="IL115" s="27"/>
      <c r="IM115" s="27"/>
      <c r="IN115" s="27"/>
      <c r="IO115" s="27"/>
      <c r="IP115" s="27"/>
      <c r="IQ115" s="27"/>
      <c r="IR115" s="27"/>
      <c r="IS115" s="27"/>
      <c r="IT115" s="27"/>
      <c r="IU115" s="27"/>
    </row>
    <row r="116" spans="1:255" s="26" customFormat="1">
      <c r="A116" s="27"/>
      <c r="B116" s="34" t="s">
        <v>117</v>
      </c>
      <c r="C116" s="35" t="s">
        <v>552</v>
      </c>
      <c r="D116" s="36">
        <v>1.45</v>
      </c>
      <c r="E116" s="34" t="s">
        <v>44</v>
      </c>
      <c r="F116" s="46"/>
      <c r="G116" s="361"/>
      <c r="H116" s="60" t="s">
        <v>401</v>
      </c>
      <c r="I116" s="61">
        <v>0.4985</v>
      </c>
      <c r="J116" s="80" t="s">
        <v>124</v>
      </c>
      <c r="K116" s="46"/>
      <c r="L116" s="63"/>
      <c r="M116" s="25"/>
      <c r="S116" s="25"/>
      <c r="X116" s="25"/>
      <c r="AR116" s="25"/>
      <c r="AW116" s="25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  <c r="HQ116" s="27"/>
      <c r="HR116" s="27"/>
      <c r="HS116" s="27"/>
      <c r="HT116" s="27"/>
      <c r="HU116" s="27"/>
      <c r="HV116" s="27"/>
      <c r="HW116" s="27"/>
      <c r="HX116" s="27"/>
      <c r="HY116" s="27"/>
      <c r="HZ116" s="27"/>
      <c r="IA116" s="27"/>
      <c r="IB116" s="27"/>
      <c r="IC116" s="27"/>
      <c r="ID116" s="27"/>
      <c r="IE116" s="27"/>
      <c r="IF116" s="27"/>
      <c r="IG116" s="27"/>
      <c r="IH116" s="27"/>
      <c r="II116" s="27"/>
      <c r="IJ116" s="27"/>
      <c r="IK116" s="27"/>
      <c r="IL116" s="27"/>
      <c r="IM116" s="27"/>
      <c r="IN116" s="27"/>
      <c r="IO116" s="27"/>
      <c r="IP116" s="27"/>
      <c r="IQ116" s="27"/>
      <c r="IR116" s="27"/>
      <c r="IS116" s="27"/>
      <c r="IT116" s="27"/>
      <c r="IU116" s="27"/>
    </row>
    <row r="117" spans="1:255" s="26" customFormat="1" ht="28.5">
      <c r="A117" s="27"/>
      <c r="B117" s="34" t="s">
        <v>117</v>
      </c>
      <c r="C117" s="35" t="s">
        <v>553</v>
      </c>
      <c r="D117" s="36">
        <v>0.19700000000000001</v>
      </c>
      <c r="E117" s="34" t="s">
        <v>44</v>
      </c>
      <c r="F117" s="46"/>
      <c r="G117" s="350" t="s">
        <v>127</v>
      </c>
      <c r="H117" s="60" t="s">
        <v>402</v>
      </c>
      <c r="I117" s="61">
        <v>0.78500000000000003</v>
      </c>
      <c r="J117" s="80" t="s">
        <v>128</v>
      </c>
      <c r="K117" s="22"/>
      <c r="L117" s="63"/>
      <c r="M117" s="25"/>
      <c r="S117" s="25"/>
      <c r="X117" s="25"/>
      <c r="AR117" s="25"/>
      <c r="AW117" s="25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  <c r="HQ117" s="27"/>
      <c r="HR117" s="27"/>
      <c r="HS117" s="27"/>
      <c r="HT117" s="27"/>
      <c r="HU117" s="27"/>
      <c r="HV117" s="27"/>
      <c r="HW117" s="27"/>
      <c r="HX117" s="27"/>
      <c r="HY117" s="27"/>
      <c r="HZ117" s="27"/>
      <c r="IA117" s="27"/>
      <c r="IB117" s="27"/>
      <c r="IC117" s="27"/>
      <c r="ID117" s="27"/>
      <c r="IE117" s="27"/>
      <c r="IF117" s="27"/>
      <c r="IG117" s="27"/>
      <c r="IH117" s="27"/>
      <c r="II117" s="27"/>
      <c r="IJ117" s="27"/>
      <c r="IK117" s="27"/>
      <c r="IL117" s="27"/>
      <c r="IM117" s="27"/>
      <c r="IN117" s="27"/>
      <c r="IO117" s="27"/>
      <c r="IP117" s="27"/>
      <c r="IQ117" s="27"/>
      <c r="IR117" s="27"/>
      <c r="IS117" s="27"/>
      <c r="IT117" s="27"/>
      <c r="IU117" s="27"/>
    </row>
    <row r="118" spans="1:255" s="26" customFormat="1" ht="28.5">
      <c r="A118" s="27"/>
      <c r="B118" s="64" t="s">
        <v>125</v>
      </c>
      <c r="C118" s="59" t="s">
        <v>554</v>
      </c>
      <c r="D118" s="57">
        <v>2.0299999999999998</v>
      </c>
      <c r="E118" s="64" t="s">
        <v>126</v>
      </c>
      <c r="F118" s="46"/>
      <c r="G118" s="350"/>
      <c r="H118" s="60" t="s">
        <v>403</v>
      </c>
      <c r="I118" s="61">
        <v>0.97299999999999998</v>
      </c>
      <c r="J118" s="80" t="s">
        <v>129</v>
      </c>
      <c r="K118" s="22"/>
      <c r="L118" s="63"/>
      <c r="M118" s="25"/>
      <c r="S118" s="25"/>
      <c r="X118" s="25"/>
      <c r="AR118" s="25"/>
      <c r="AW118" s="25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  <c r="HQ118" s="27"/>
      <c r="HR118" s="27"/>
      <c r="HS118" s="27"/>
      <c r="HT118" s="27"/>
      <c r="HU118" s="27"/>
      <c r="HV118" s="27"/>
      <c r="HW118" s="27"/>
      <c r="HX118" s="27"/>
      <c r="HY118" s="27"/>
      <c r="HZ118" s="27"/>
      <c r="IA118" s="27"/>
      <c r="IB118" s="27"/>
      <c r="IC118" s="27"/>
      <c r="ID118" s="27"/>
      <c r="IE118" s="27"/>
      <c r="IF118" s="27"/>
      <c r="IG118" s="27"/>
      <c r="IH118" s="27"/>
      <c r="II118" s="27"/>
      <c r="IJ118" s="27"/>
      <c r="IK118" s="27"/>
      <c r="IL118" s="27"/>
      <c r="IM118" s="27"/>
      <c r="IN118" s="27"/>
      <c r="IO118" s="27"/>
      <c r="IP118" s="27"/>
      <c r="IQ118" s="27"/>
      <c r="IR118" s="27"/>
      <c r="IS118" s="27"/>
      <c r="IT118" s="27"/>
      <c r="IU118" s="27"/>
    </row>
    <row r="119" spans="1:255" s="26" customFormat="1">
      <c r="A119" s="27"/>
      <c r="B119" s="34" t="s">
        <v>125</v>
      </c>
      <c r="C119" s="35" t="s">
        <v>555</v>
      </c>
      <c r="D119" s="36">
        <v>1.79</v>
      </c>
      <c r="E119" s="34" t="s">
        <v>44</v>
      </c>
      <c r="F119" s="46"/>
      <c r="G119" s="232"/>
      <c r="H119" s="60" t="s">
        <v>131</v>
      </c>
      <c r="I119" s="61">
        <v>0.44</v>
      </c>
      <c r="J119" s="80" t="s">
        <v>132</v>
      </c>
      <c r="K119" s="22"/>
      <c r="L119" s="63"/>
      <c r="M119" s="25"/>
      <c r="S119" s="25"/>
      <c r="X119" s="25"/>
      <c r="AR119" s="25"/>
      <c r="AW119" s="25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  <c r="HQ119" s="27"/>
      <c r="HR119" s="27"/>
      <c r="HS119" s="27"/>
      <c r="HT119" s="27"/>
      <c r="HU119" s="27"/>
      <c r="HV119" s="27"/>
      <c r="HW119" s="27"/>
      <c r="HX119" s="27"/>
      <c r="HY119" s="27"/>
      <c r="HZ119" s="27"/>
      <c r="IA119" s="27"/>
      <c r="IB119" s="27"/>
      <c r="IC119" s="27"/>
      <c r="ID119" s="27"/>
      <c r="IE119" s="27"/>
      <c r="IF119" s="27"/>
      <c r="IG119" s="27"/>
      <c r="IH119" s="27"/>
      <c r="II119" s="27"/>
      <c r="IJ119" s="27"/>
      <c r="IK119" s="27"/>
      <c r="IL119" s="27"/>
      <c r="IM119" s="27"/>
      <c r="IN119" s="27"/>
      <c r="IO119" s="27"/>
      <c r="IP119" s="27"/>
      <c r="IQ119" s="27"/>
      <c r="IR119" s="27"/>
      <c r="IS119" s="27"/>
      <c r="IT119" s="27"/>
      <c r="IU119" s="27"/>
    </row>
    <row r="120" spans="1:255" s="26" customFormat="1">
      <c r="A120" s="27"/>
      <c r="B120" s="34" t="s">
        <v>125</v>
      </c>
      <c r="C120" s="35" t="s">
        <v>556</v>
      </c>
      <c r="D120" s="36">
        <v>1.96</v>
      </c>
      <c r="E120" s="34" t="s">
        <v>44</v>
      </c>
      <c r="F120" s="46"/>
      <c r="G120" s="358" t="s">
        <v>130</v>
      </c>
      <c r="H120" s="60" t="s">
        <v>133</v>
      </c>
      <c r="I120" s="61">
        <v>0.44700000000000001</v>
      </c>
      <c r="J120" s="80" t="s">
        <v>134</v>
      </c>
      <c r="K120" s="22"/>
      <c r="L120" s="63"/>
      <c r="M120" s="25"/>
      <c r="S120" s="25"/>
      <c r="X120" s="25"/>
      <c r="AR120" s="25"/>
      <c r="AW120" s="25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  <c r="HQ120" s="27"/>
      <c r="HR120" s="27"/>
      <c r="HS120" s="27"/>
      <c r="HT120" s="27"/>
      <c r="HU120" s="27"/>
      <c r="HV120" s="27"/>
      <c r="HW120" s="27"/>
      <c r="HX120" s="27"/>
      <c r="HY120" s="27"/>
      <c r="HZ120" s="27"/>
      <c r="IA120" s="27"/>
      <c r="IB120" s="27"/>
      <c r="IC120" s="27"/>
      <c r="ID120" s="27"/>
      <c r="IE120" s="27"/>
      <c r="IF120" s="27"/>
      <c r="IG120" s="27"/>
      <c r="IH120" s="27"/>
      <c r="II120" s="27"/>
      <c r="IJ120" s="27"/>
      <c r="IK120" s="27"/>
      <c r="IL120" s="27"/>
      <c r="IM120" s="27"/>
      <c r="IN120" s="27"/>
      <c r="IO120" s="27"/>
      <c r="IP120" s="27"/>
      <c r="IQ120" s="27"/>
      <c r="IR120" s="27"/>
      <c r="IS120" s="27"/>
      <c r="IT120" s="27"/>
      <c r="IU120" s="27"/>
    </row>
    <row r="121" spans="1:255" s="26" customFormat="1">
      <c r="A121" s="27"/>
      <c r="B121" s="34" t="s">
        <v>125</v>
      </c>
      <c r="C121" s="35" t="s">
        <v>557</v>
      </c>
      <c r="D121" s="36">
        <v>2.89</v>
      </c>
      <c r="E121" s="34" t="s">
        <v>44</v>
      </c>
      <c r="F121" s="46"/>
      <c r="G121" s="359"/>
      <c r="H121" s="60" t="s">
        <v>136</v>
      </c>
      <c r="I121" s="61">
        <v>9.7000000000000003E-2</v>
      </c>
      <c r="J121" s="80" t="s">
        <v>137</v>
      </c>
      <c r="K121" s="22"/>
      <c r="L121" s="63"/>
      <c r="M121" s="25"/>
      <c r="S121" s="25"/>
      <c r="X121" s="25"/>
      <c r="AR121" s="25"/>
      <c r="AW121" s="25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  <c r="HQ121" s="27"/>
      <c r="HR121" s="27"/>
      <c r="HS121" s="27"/>
      <c r="HT121" s="27"/>
      <c r="HU121" s="27"/>
      <c r="HV121" s="27"/>
      <c r="HW121" s="27"/>
      <c r="HX121" s="27"/>
      <c r="HY121" s="27"/>
      <c r="HZ121" s="27"/>
      <c r="IA121" s="27"/>
      <c r="IB121" s="27"/>
      <c r="IC121" s="27"/>
      <c r="ID121" s="27"/>
      <c r="IE121" s="27"/>
      <c r="IF121" s="27"/>
      <c r="IG121" s="27"/>
      <c r="IH121" s="27"/>
      <c r="II121" s="27"/>
      <c r="IJ121" s="27"/>
      <c r="IK121" s="27"/>
      <c r="IL121" s="27"/>
      <c r="IM121" s="27"/>
      <c r="IN121" s="27"/>
      <c r="IO121" s="27"/>
      <c r="IP121" s="27"/>
      <c r="IQ121" s="27"/>
      <c r="IR121" s="27"/>
      <c r="IS121" s="27"/>
      <c r="IT121" s="27"/>
      <c r="IU121" s="27"/>
    </row>
    <row r="122" spans="1:255" s="26" customFormat="1">
      <c r="A122" s="27"/>
      <c r="B122" s="34" t="s">
        <v>125</v>
      </c>
      <c r="C122" s="35" t="s">
        <v>558</v>
      </c>
      <c r="D122" s="36">
        <v>2.97</v>
      </c>
      <c r="E122" s="34" t="s">
        <v>44</v>
      </c>
      <c r="F122" s="46"/>
      <c r="G122" s="358" t="s">
        <v>135</v>
      </c>
      <c r="H122" s="60" t="s">
        <v>138</v>
      </c>
      <c r="I122" s="61">
        <v>0.41499999999999998</v>
      </c>
      <c r="J122" s="80" t="s">
        <v>139</v>
      </c>
      <c r="K122" s="22"/>
      <c r="L122" s="63"/>
      <c r="M122" s="25"/>
      <c r="S122" s="25"/>
      <c r="X122" s="25"/>
      <c r="AR122" s="25"/>
      <c r="AW122" s="25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  <c r="HQ122" s="27"/>
      <c r="HR122" s="27"/>
      <c r="HS122" s="27"/>
      <c r="HT122" s="27"/>
      <c r="HU122" s="27"/>
      <c r="HV122" s="27"/>
      <c r="HW122" s="27"/>
      <c r="HX122" s="27"/>
      <c r="HY122" s="27"/>
      <c r="HZ122" s="27"/>
      <c r="IA122" s="27"/>
      <c r="IB122" s="27"/>
      <c r="IC122" s="27"/>
      <c r="ID122" s="27"/>
      <c r="IE122" s="27"/>
      <c r="IF122" s="27"/>
      <c r="IG122" s="27"/>
      <c r="IH122" s="27"/>
      <c r="II122" s="27"/>
      <c r="IJ122" s="27"/>
      <c r="IK122" s="27"/>
      <c r="IL122" s="27"/>
      <c r="IM122" s="27"/>
      <c r="IN122" s="27"/>
      <c r="IO122" s="27"/>
      <c r="IP122" s="27"/>
      <c r="IQ122" s="27"/>
      <c r="IR122" s="27"/>
      <c r="IS122" s="27"/>
      <c r="IT122" s="27"/>
      <c r="IU122" s="27"/>
    </row>
    <row r="123" spans="1:255" s="26" customFormat="1">
      <c r="A123" s="27"/>
      <c r="B123" s="34" t="s">
        <v>125</v>
      </c>
      <c r="C123" s="35" t="s">
        <v>559</v>
      </c>
      <c r="D123" s="36">
        <v>1.86</v>
      </c>
      <c r="E123" s="34" t="s">
        <v>44</v>
      </c>
      <c r="F123" s="46"/>
      <c r="G123" s="359"/>
      <c r="H123" s="60" t="s">
        <v>141</v>
      </c>
      <c r="I123" s="61">
        <v>3.67</v>
      </c>
      <c r="J123" s="80" t="s">
        <v>142</v>
      </c>
      <c r="K123" s="22"/>
      <c r="L123" s="63"/>
      <c r="M123" s="25"/>
      <c r="S123" s="25"/>
      <c r="X123" s="25"/>
      <c r="AR123" s="25"/>
      <c r="AW123" s="25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  <c r="HQ123" s="27"/>
      <c r="HR123" s="27"/>
      <c r="HS123" s="27"/>
      <c r="HT123" s="27"/>
      <c r="HU123" s="27"/>
      <c r="HV123" s="27"/>
      <c r="HW123" s="27"/>
      <c r="HX123" s="27"/>
      <c r="HY123" s="27"/>
      <c r="HZ123" s="27"/>
      <c r="IA123" s="27"/>
      <c r="IB123" s="27"/>
      <c r="IC123" s="27"/>
      <c r="ID123" s="27"/>
      <c r="IE123" s="27"/>
      <c r="IF123" s="27"/>
      <c r="IG123" s="27"/>
      <c r="IH123" s="27"/>
      <c r="II123" s="27"/>
      <c r="IJ123" s="27"/>
      <c r="IK123" s="27"/>
      <c r="IL123" s="27"/>
      <c r="IM123" s="27"/>
      <c r="IN123" s="27"/>
      <c r="IO123" s="27"/>
      <c r="IP123" s="27"/>
      <c r="IQ123" s="27"/>
      <c r="IR123" s="27"/>
      <c r="IS123" s="27"/>
      <c r="IT123" s="27"/>
      <c r="IU123" s="27"/>
    </row>
    <row r="124" spans="1:255" s="26" customFormat="1">
      <c r="A124" s="27"/>
      <c r="B124" s="34" t="s">
        <v>125</v>
      </c>
      <c r="C124" s="35" t="s">
        <v>560</v>
      </c>
      <c r="D124" s="36">
        <v>1.29</v>
      </c>
      <c r="E124" s="34" t="s">
        <v>44</v>
      </c>
      <c r="F124" s="46"/>
      <c r="G124" s="62" t="s">
        <v>140</v>
      </c>
      <c r="H124" s="60" t="s">
        <v>144</v>
      </c>
      <c r="I124" s="61">
        <v>9.3000000000000007</v>
      </c>
      <c r="J124" s="80" t="s">
        <v>145</v>
      </c>
      <c r="K124" s="22"/>
      <c r="L124" s="63"/>
      <c r="M124" s="25"/>
      <c r="S124" s="25"/>
      <c r="X124" s="25"/>
      <c r="AR124" s="25"/>
      <c r="AW124" s="25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  <c r="HQ124" s="27"/>
      <c r="HR124" s="27"/>
      <c r="HS124" s="27"/>
      <c r="HT124" s="27"/>
      <c r="HU124" s="27"/>
      <c r="HV124" s="27"/>
      <c r="HW124" s="27"/>
      <c r="HX124" s="27"/>
      <c r="HY124" s="27"/>
      <c r="HZ124" s="27"/>
      <c r="IA124" s="27"/>
      <c r="IB124" s="27"/>
      <c r="IC124" s="27"/>
      <c r="ID124" s="27"/>
      <c r="IE124" s="27"/>
      <c r="IF124" s="27"/>
      <c r="IG124" s="27"/>
      <c r="IH124" s="27"/>
      <c r="II124" s="27"/>
      <c r="IJ124" s="27"/>
      <c r="IK124" s="27"/>
      <c r="IL124" s="27"/>
      <c r="IM124" s="27"/>
      <c r="IN124" s="27"/>
      <c r="IO124" s="27"/>
      <c r="IP124" s="27"/>
      <c r="IQ124" s="27"/>
      <c r="IR124" s="27"/>
      <c r="IS124" s="27"/>
      <c r="IT124" s="27"/>
      <c r="IU124" s="27"/>
    </row>
    <row r="125" spans="1:255" s="26" customFormat="1">
      <c r="A125" s="27"/>
      <c r="B125" s="34" t="s">
        <v>125</v>
      </c>
      <c r="C125" s="35" t="s">
        <v>561</v>
      </c>
      <c r="D125" s="36">
        <v>1.17</v>
      </c>
      <c r="E125" s="34" t="s">
        <v>44</v>
      </c>
      <c r="F125" s="46"/>
      <c r="G125" s="62" t="s">
        <v>143</v>
      </c>
      <c r="H125" s="60" t="s">
        <v>147</v>
      </c>
      <c r="I125" s="61">
        <v>2.2999999999999998</v>
      </c>
      <c r="J125" s="80" t="s">
        <v>148</v>
      </c>
      <c r="K125" s="22"/>
      <c r="L125" s="63"/>
      <c r="M125" s="25"/>
      <c r="S125" s="25"/>
      <c r="X125" s="25"/>
      <c r="AR125" s="25"/>
      <c r="AW125" s="25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  <c r="HQ125" s="27"/>
      <c r="HR125" s="27"/>
      <c r="HS125" s="27"/>
      <c r="HT125" s="27"/>
      <c r="HU125" s="27"/>
      <c r="HV125" s="27"/>
      <c r="HW125" s="27"/>
      <c r="HX125" s="27"/>
      <c r="HY125" s="27"/>
      <c r="HZ125" s="27"/>
      <c r="IA125" s="27"/>
      <c r="IB125" s="27"/>
      <c r="IC125" s="27"/>
      <c r="ID125" s="27"/>
      <c r="IE125" s="27"/>
      <c r="IF125" s="27"/>
      <c r="IG125" s="27"/>
      <c r="IH125" s="27"/>
      <c r="II125" s="27"/>
      <c r="IJ125" s="27"/>
      <c r="IK125" s="27"/>
      <c r="IL125" s="27"/>
      <c r="IM125" s="27"/>
      <c r="IN125" s="27"/>
      <c r="IO125" s="27"/>
      <c r="IP125" s="27"/>
      <c r="IQ125" s="27"/>
      <c r="IR125" s="27"/>
      <c r="IS125" s="27"/>
      <c r="IT125" s="27"/>
      <c r="IU125" s="27"/>
    </row>
    <row r="126" spans="1:255" s="26" customFormat="1" ht="28.5">
      <c r="A126" s="27"/>
      <c r="B126" s="34" t="s">
        <v>125</v>
      </c>
      <c r="C126" s="35" t="s">
        <v>562</v>
      </c>
      <c r="D126" s="36">
        <v>1.34</v>
      </c>
      <c r="E126" s="34" t="s">
        <v>44</v>
      </c>
      <c r="F126" s="46"/>
      <c r="G126" s="350" t="s">
        <v>146</v>
      </c>
      <c r="H126" s="60" t="s">
        <v>149</v>
      </c>
      <c r="I126" s="61">
        <v>0.2142</v>
      </c>
      <c r="J126" s="80" t="s">
        <v>150</v>
      </c>
      <c r="K126" s="22"/>
      <c r="L126" s="63"/>
      <c r="M126" s="25"/>
      <c r="S126" s="25"/>
      <c r="X126" s="25"/>
      <c r="AR126" s="25"/>
      <c r="AW126" s="25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  <c r="HQ126" s="27"/>
      <c r="HR126" s="27"/>
      <c r="HS126" s="27"/>
      <c r="HT126" s="27"/>
      <c r="HU126" s="27"/>
      <c r="HV126" s="27"/>
      <c r="HW126" s="27"/>
      <c r="HX126" s="27"/>
      <c r="HY126" s="27"/>
      <c r="HZ126" s="27"/>
      <c r="IA126" s="27"/>
      <c r="IB126" s="27"/>
      <c r="IC126" s="27"/>
      <c r="ID126" s="27"/>
      <c r="IE126" s="27"/>
      <c r="IF126" s="27"/>
      <c r="IG126" s="27"/>
      <c r="IH126" s="27"/>
      <c r="II126" s="27"/>
      <c r="IJ126" s="27"/>
      <c r="IK126" s="27"/>
      <c r="IL126" s="27"/>
      <c r="IM126" s="27"/>
      <c r="IN126" s="27"/>
      <c r="IO126" s="27"/>
      <c r="IP126" s="27"/>
      <c r="IQ126" s="27"/>
      <c r="IR126" s="27"/>
      <c r="IS126" s="27"/>
      <c r="IT126" s="27"/>
      <c r="IU126" s="27"/>
    </row>
    <row r="127" spans="1:255" ht="28.5">
      <c r="B127" s="34" t="s">
        <v>125</v>
      </c>
      <c r="C127" s="35" t="s">
        <v>563</v>
      </c>
      <c r="D127" s="36">
        <v>1.81</v>
      </c>
      <c r="E127" s="34" t="s">
        <v>44</v>
      </c>
      <c r="F127" s="46"/>
      <c r="G127" s="350"/>
      <c r="H127" s="60" t="s">
        <v>151</v>
      </c>
      <c r="I127" s="61">
        <v>0.24360000000000001</v>
      </c>
      <c r="J127" s="80" t="s">
        <v>152</v>
      </c>
      <c r="L127" s="63"/>
    </row>
    <row r="128" spans="1:255">
      <c r="B128" s="34" t="s">
        <v>125</v>
      </c>
      <c r="C128" s="35" t="s">
        <v>564</v>
      </c>
      <c r="D128" s="36">
        <v>2.37</v>
      </c>
      <c r="E128" s="34" t="s">
        <v>44</v>
      </c>
      <c r="F128" s="46"/>
      <c r="G128" s="350"/>
      <c r="H128" s="60" t="s">
        <v>153</v>
      </c>
      <c r="I128" s="61">
        <v>1.8</v>
      </c>
      <c r="J128" s="80" t="s">
        <v>154</v>
      </c>
      <c r="L128" s="63"/>
    </row>
    <row r="129" spans="1:255">
      <c r="B129" s="34" t="s">
        <v>125</v>
      </c>
      <c r="C129" s="35" t="s">
        <v>565</v>
      </c>
      <c r="D129" s="36">
        <v>1.47</v>
      </c>
      <c r="E129" s="34" t="s">
        <v>44</v>
      </c>
      <c r="F129" s="46"/>
      <c r="G129" s="350"/>
      <c r="H129" s="60" t="s">
        <v>156</v>
      </c>
      <c r="I129" s="61">
        <v>11</v>
      </c>
      <c r="J129" s="80" t="s">
        <v>157</v>
      </c>
    </row>
    <row r="130" spans="1:255" ht="28.5">
      <c r="B130" s="34" t="s">
        <v>155</v>
      </c>
      <c r="C130" s="35" t="s">
        <v>566</v>
      </c>
      <c r="D130" s="36">
        <v>2.9</v>
      </c>
      <c r="E130" s="34" t="s">
        <v>44</v>
      </c>
      <c r="F130" s="46"/>
      <c r="G130" s="350" t="s">
        <v>158</v>
      </c>
      <c r="H130" s="60" t="s">
        <v>404</v>
      </c>
      <c r="I130" s="61">
        <v>0.23100000000000001</v>
      </c>
      <c r="J130" s="80" t="s">
        <v>159</v>
      </c>
    </row>
    <row r="131" spans="1:255">
      <c r="B131" s="34" t="s">
        <v>155</v>
      </c>
      <c r="C131" s="35" t="s">
        <v>567</v>
      </c>
      <c r="D131" s="36">
        <v>0.57199999999999995</v>
      </c>
      <c r="E131" s="34" t="s">
        <v>44</v>
      </c>
      <c r="F131" s="27"/>
      <c r="G131" s="350"/>
      <c r="H131" s="60" t="s">
        <v>405</v>
      </c>
      <c r="I131" s="61">
        <v>2.1000000000000001E-2</v>
      </c>
      <c r="J131" s="80" t="s">
        <v>160</v>
      </c>
    </row>
    <row r="132" spans="1:255" ht="28.5">
      <c r="B132" s="34" t="s">
        <v>155</v>
      </c>
      <c r="C132" s="35" t="s">
        <v>568</v>
      </c>
      <c r="D132" s="36">
        <v>1.97</v>
      </c>
      <c r="E132" s="34" t="s">
        <v>44</v>
      </c>
      <c r="F132" s="27"/>
      <c r="G132" s="350"/>
      <c r="H132" s="60" t="s">
        <v>406</v>
      </c>
      <c r="I132" s="61">
        <v>8.3999999999999995E-3</v>
      </c>
      <c r="J132" s="80" t="s">
        <v>162</v>
      </c>
    </row>
    <row r="133" spans="1:255">
      <c r="B133" s="34" t="s">
        <v>155</v>
      </c>
      <c r="C133" s="35" t="s">
        <v>569</v>
      </c>
      <c r="D133" s="36">
        <v>8.8099999999999998E-2</v>
      </c>
      <c r="E133" s="34" t="s">
        <v>161</v>
      </c>
      <c r="F133" s="27"/>
      <c r="G133" s="350"/>
      <c r="H133" s="60" t="s">
        <v>407</v>
      </c>
      <c r="I133" s="61">
        <v>8.4000000000000005E-2</v>
      </c>
      <c r="J133" s="80" t="s">
        <v>164</v>
      </c>
    </row>
    <row r="134" spans="1:255">
      <c r="B134" s="7" t="s">
        <v>90</v>
      </c>
      <c r="C134" s="65" t="s">
        <v>570</v>
      </c>
      <c r="D134" s="8">
        <v>1.1499999999999999</v>
      </c>
      <c r="E134" s="7" t="s">
        <v>163</v>
      </c>
      <c r="F134" s="27"/>
      <c r="G134" s="350"/>
      <c r="H134" s="60" t="s">
        <v>408</v>
      </c>
      <c r="I134" s="61">
        <v>4.2000000000000003E-2</v>
      </c>
      <c r="J134" s="80" t="s">
        <v>166</v>
      </c>
    </row>
    <row r="135" spans="1:255">
      <c r="B135" s="66" t="s">
        <v>165</v>
      </c>
      <c r="C135" s="67" t="s">
        <v>571</v>
      </c>
      <c r="D135" s="68">
        <v>1.02E-4</v>
      </c>
      <c r="E135" s="66" t="s">
        <v>126</v>
      </c>
      <c r="F135" s="69"/>
      <c r="G135" s="350"/>
      <c r="H135" s="60" t="s">
        <v>409</v>
      </c>
      <c r="I135" s="61">
        <v>1.0500000000000001E-2</v>
      </c>
      <c r="J135" s="80" t="s">
        <v>167</v>
      </c>
    </row>
    <row r="136" spans="1:255" ht="42">
      <c r="B136" s="66" t="s">
        <v>165</v>
      </c>
      <c r="C136" s="67" t="s">
        <v>572</v>
      </c>
      <c r="D136" s="68">
        <v>3.3199999999999999E-4</v>
      </c>
      <c r="E136" s="66" t="s">
        <v>126</v>
      </c>
      <c r="F136" s="27"/>
      <c r="G136" s="350" t="s">
        <v>169</v>
      </c>
      <c r="H136" s="60" t="s">
        <v>410</v>
      </c>
      <c r="I136" s="354">
        <v>3.67</v>
      </c>
      <c r="J136" s="80" t="s">
        <v>170</v>
      </c>
      <c r="L136" s="71"/>
      <c r="M136" s="72"/>
      <c r="N136" s="70"/>
      <c r="O136" s="70"/>
    </row>
    <row r="137" spans="1:255" s="74" customFormat="1" ht="28.5">
      <c r="B137" s="66" t="s">
        <v>168</v>
      </c>
      <c r="C137" s="67" t="s">
        <v>573</v>
      </c>
      <c r="D137" s="73">
        <v>6.8199999999999997E-2</v>
      </c>
      <c r="E137" s="66" t="s">
        <v>126</v>
      </c>
      <c r="F137" s="27"/>
      <c r="G137" s="350"/>
      <c r="H137" s="60" t="s">
        <v>411</v>
      </c>
      <c r="I137" s="355"/>
      <c r="J137" s="80" t="s">
        <v>173</v>
      </c>
      <c r="K137" s="63"/>
      <c r="L137" s="23"/>
      <c r="M137" s="25"/>
      <c r="N137" s="26"/>
      <c r="O137" s="26"/>
      <c r="P137" s="70"/>
      <c r="Q137" s="70"/>
      <c r="R137" s="70"/>
      <c r="S137" s="72"/>
      <c r="T137" s="70"/>
      <c r="U137" s="70"/>
      <c r="V137" s="70"/>
      <c r="W137" s="70"/>
      <c r="X137" s="72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2"/>
      <c r="AS137" s="70"/>
      <c r="AT137" s="70"/>
      <c r="AU137" s="70"/>
      <c r="AV137" s="70"/>
      <c r="AW137" s="72"/>
      <c r="AX137" s="70"/>
      <c r="AY137" s="70"/>
      <c r="AZ137" s="70"/>
      <c r="BA137" s="70"/>
      <c r="BB137" s="70"/>
      <c r="BC137" s="70"/>
    </row>
    <row r="138" spans="1:255" ht="28.5">
      <c r="B138" s="66" t="s">
        <v>171</v>
      </c>
      <c r="C138" s="67" t="s">
        <v>573</v>
      </c>
      <c r="D138" s="73">
        <f>D137*C151</f>
        <v>0</v>
      </c>
      <c r="E138" s="66" t="s">
        <v>172</v>
      </c>
      <c r="F138" s="27"/>
      <c r="G138" s="350"/>
      <c r="H138" s="60" t="s">
        <v>412</v>
      </c>
      <c r="I138" s="356"/>
      <c r="J138" s="80" t="s">
        <v>174</v>
      </c>
    </row>
    <row r="139" spans="1:255">
      <c r="B139" s="66" t="s">
        <v>168</v>
      </c>
      <c r="C139" s="67" t="s">
        <v>574</v>
      </c>
      <c r="D139" s="68">
        <v>0.253</v>
      </c>
      <c r="E139" s="66" t="s">
        <v>126</v>
      </c>
      <c r="F139" s="27"/>
      <c r="G139" s="350" t="s">
        <v>175</v>
      </c>
      <c r="H139" s="60" t="s">
        <v>176</v>
      </c>
      <c r="I139" s="61">
        <v>1.6</v>
      </c>
      <c r="J139" s="80" t="s">
        <v>177</v>
      </c>
    </row>
    <row r="140" spans="1:255">
      <c r="B140" s="66" t="s">
        <v>168</v>
      </c>
      <c r="C140" s="67" t="s">
        <v>574</v>
      </c>
      <c r="D140" s="68">
        <f>D139*C152</f>
        <v>0</v>
      </c>
      <c r="E140" s="66" t="s">
        <v>172</v>
      </c>
      <c r="F140" s="27"/>
      <c r="G140" s="350"/>
      <c r="H140" s="60" t="s">
        <v>413</v>
      </c>
      <c r="I140" s="61">
        <v>2.5</v>
      </c>
      <c r="J140" s="80" t="s">
        <v>178</v>
      </c>
      <c r="L140" s="71"/>
    </row>
    <row r="141" spans="1:255" ht="28.5">
      <c r="B141" s="66" t="s">
        <v>168</v>
      </c>
      <c r="C141" s="67" t="s">
        <v>575</v>
      </c>
      <c r="D141" s="68">
        <v>0.23899999999999999</v>
      </c>
      <c r="E141" s="66" t="s">
        <v>126</v>
      </c>
      <c r="F141" s="27"/>
      <c r="G141" s="350"/>
      <c r="H141" s="60" t="s">
        <v>414</v>
      </c>
      <c r="I141" s="61">
        <v>3.1</v>
      </c>
      <c r="J141" s="80" t="s">
        <v>179</v>
      </c>
    </row>
    <row r="142" spans="1:255" ht="28.5">
      <c r="B142" s="66" t="s">
        <v>168</v>
      </c>
      <c r="C142" s="67" t="s">
        <v>576</v>
      </c>
      <c r="D142" s="68">
        <v>0.48</v>
      </c>
      <c r="E142" s="66" t="s">
        <v>126</v>
      </c>
      <c r="F142" s="27"/>
      <c r="G142" s="350"/>
      <c r="H142" s="60" t="s">
        <v>415</v>
      </c>
      <c r="I142" s="61">
        <v>3.6</v>
      </c>
      <c r="J142" s="80" t="s">
        <v>180</v>
      </c>
    </row>
    <row r="143" spans="1:255" s="22" customFormat="1" ht="28.5">
      <c r="A143" s="27"/>
      <c r="B143" s="66" t="s">
        <v>168</v>
      </c>
      <c r="C143" s="67" t="s">
        <v>99</v>
      </c>
      <c r="D143" s="68">
        <v>0.39400000000000002</v>
      </c>
      <c r="E143" s="66" t="s">
        <v>126</v>
      </c>
      <c r="F143" s="27"/>
      <c r="G143" s="350"/>
      <c r="H143" s="60" t="s">
        <v>416</v>
      </c>
      <c r="I143" s="61">
        <v>3.6</v>
      </c>
      <c r="J143" s="80" t="s">
        <v>181</v>
      </c>
      <c r="L143" s="23"/>
      <c r="M143" s="25"/>
      <c r="N143" s="26"/>
      <c r="O143" s="26"/>
      <c r="P143" s="26"/>
      <c r="Q143" s="26"/>
      <c r="R143" s="26"/>
      <c r="S143" s="25"/>
      <c r="T143" s="26"/>
      <c r="U143" s="26"/>
      <c r="V143" s="26"/>
      <c r="W143" s="26"/>
      <c r="X143" s="25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5"/>
      <c r="AS143" s="26"/>
      <c r="AT143" s="26"/>
      <c r="AU143" s="26"/>
      <c r="AV143" s="26"/>
      <c r="AW143" s="25"/>
      <c r="AX143" s="26"/>
      <c r="AY143" s="26"/>
      <c r="AZ143" s="26"/>
      <c r="BA143" s="26"/>
      <c r="BB143" s="26"/>
      <c r="BC143" s="26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  <c r="HQ143" s="27"/>
      <c r="HR143" s="27"/>
      <c r="HS143" s="27"/>
      <c r="HT143" s="27"/>
      <c r="HU143" s="27"/>
      <c r="HV143" s="27"/>
      <c r="HW143" s="27"/>
      <c r="HX143" s="27"/>
      <c r="HY143" s="27"/>
      <c r="HZ143" s="27"/>
      <c r="IA143" s="27"/>
      <c r="IB143" s="27"/>
      <c r="IC143" s="27"/>
      <c r="ID143" s="27"/>
      <c r="IE143" s="27"/>
      <c r="IF143" s="27"/>
      <c r="IG143" s="27"/>
      <c r="IH143" s="27"/>
      <c r="II143" s="27"/>
      <c r="IJ143" s="27"/>
      <c r="IK143" s="27"/>
      <c r="IL143" s="27"/>
      <c r="IM143" s="27"/>
      <c r="IN143" s="27"/>
      <c r="IO143" s="27"/>
      <c r="IP143" s="27"/>
      <c r="IQ143" s="27"/>
      <c r="IR143" s="27"/>
      <c r="IS143" s="27"/>
      <c r="IT143" s="27"/>
      <c r="IU143" s="27"/>
    </row>
    <row r="144" spans="1:255" s="22" customFormat="1">
      <c r="A144" s="27"/>
      <c r="B144" s="66" t="s">
        <v>168</v>
      </c>
      <c r="C144" s="67" t="s">
        <v>577</v>
      </c>
      <c r="D144" s="73">
        <v>0.59499999999999997</v>
      </c>
      <c r="E144" s="66" t="s">
        <v>126</v>
      </c>
      <c r="F144" s="27"/>
      <c r="G144" s="350" t="s">
        <v>182</v>
      </c>
      <c r="H144" s="60" t="s">
        <v>417</v>
      </c>
      <c r="I144" s="61">
        <v>1.6</v>
      </c>
      <c r="J144" s="80" t="s">
        <v>183</v>
      </c>
      <c r="L144" s="23"/>
      <c r="M144" s="25"/>
      <c r="N144" s="26"/>
      <c r="O144" s="26"/>
      <c r="P144" s="26"/>
      <c r="Q144" s="26"/>
      <c r="R144" s="26"/>
      <c r="S144" s="25"/>
      <c r="T144" s="26"/>
      <c r="U144" s="26"/>
      <c r="V144" s="26"/>
      <c r="W144" s="26"/>
      <c r="X144" s="25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5"/>
      <c r="AS144" s="26"/>
      <c r="AT144" s="26"/>
      <c r="AU144" s="26"/>
      <c r="AV144" s="26"/>
      <c r="AW144" s="25"/>
      <c r="AX144" s="26"/>
      <c r="AY144" s="26"/>
      <c r="AZ144" s="26"/>
      <c r="BA144" s="26"/>
      <c r="BB144" s="26"/>
      <c r="BC144" s="26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  <c r="HQ144" s="27"/>
      <c r="HR144" s="27"/>
      <c r="HS144" s="27"/>
      <c r="HT144" s="27"/>
      <c r="HU144" s="27"/>
      <c r="HV144" s="27"/>
      <c r="HW144" s="27"/>
      <c r="HX144" s="27"/>
      <c r="HY144" s="27"/>
      <c r="HZ144" s="27"/>
      <c r="IA144" s="27"/>
      <c r="IB144" s="27"/>
      <c r="IC144" s="27"/>
      <c r="ID144" s="27"/>
      <c r="IE144" s="27"/>
      <c r="IF144" s="27"/>
      <c r="IG144" s="27"/>
      <c r="IH144" s="27"/>
      <c r="II144" s="27"/>
      <c r="IJ144" s="27"/>
      <c r="IK144" s="27"/>
      <c r="IL144" s="27"/>
      <c r="IM144" s="27"/>
      <c r="IN144" s="27"/>
      <c r="IO144" s="27"/>
      <c r="IP144" s="27"/>
      <c r="IQ144" s="27"/>
      <c r="IR144" s="27"/>
      <c r="IS144" s="27"/>
      <c r="IT144" s="27"/>
      <c r="IU144" s="27"/>
    </row>
    <row r="145" spans="1:255" s="22" customFormat="1">
      <c r="A145" s="27"/>
      <c r="B145" s="66" t="s">
        <v>168</v>
      </c>
      <c r="C145" s="67" t="s">
        <v>578</v>
      </c>
      <c r="D145" s="68">
        <v>0.495</v>
      </c>
      <c r="E145" s="66" t="s">
        <v>190</v>
      </c>
      <c r="F145" s="27"/>
      <c r="G145" s="350"/>
      <c r="H145" s="60" t="s">
        <v>184</v>
      </c>
      <c r="I145" s="61">
        <v>5.0000000000000001E-3</v>
      </c>
      <c r="J145" s="80" t="s">
        <v>185</v>
      </c>
      <c r="L145" s="23"/>
      <c r="M145" s="25"/>
      <c r="N145" s="26"/>
      <c r="O145" s="26"/>
      <c r="P145" s="26"/>
      <c r="Q145" s="26"/>
      <c r="R145" s="26"/>
      <c r="S145" s="25"/>
      <c r="T145" s="26"/>
      <c r="U145" s="26"/>
      <c r="V145" s="26"/>
      <c r="W145" s="26"/>
      <c r="X145" s="25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5"/>
      <c r="AS145" s="26"/>
      <c r="AT145" s="26"/>
      <c r="AU145" s="26"/>
      <c r="AV145" s="26"/>
      <c r="AW145" s="25"/>
      <c r="AX145" s="26"/>
      <c r="AY145" s="26"/>
      <c r="AZ145" s="26"/>
      <c r="BA145" s="26"/>
      <c r="BB145" s="26"/>
      <c r="BC145" s="26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  <c r="HQ145" s="27"/>
      <c r="HR145" s="27"/>
      <c r="HS145" s="27"/>
      <c r="HT145" s="27"/>
      <c r="HU145" s="27"/>
      <c r="HV145" s="27"/>
      <c r="HW145" s="27"/>
      <c r="HX145" s="27"/>
      <c r="HY145" s="27"/>
      <c r="HZ145" s="27"/>
      <c r="IA145" s="27"/>
      <c r="IB145" s="27"/>
      <c r="IC145" s="27"/>
      <c r="ID145" s="27"/>
      <c r="IE145" s="27"/>
      <c r="IF145" s="27"/>
      <c r="IG145" s="27"/>
      <c r="IH145" s="27"/>
      <c r="II145" s="27"/>
      <c r="IJ145" s="27"/>
      <c r="IK145" s="27"/>
      <c r="IL145" s="27"/>
      <c r="IM145" s="27"/>
      <c r="IN145" s="27"/>
      <c r="IO145" s="27"/>
      <c r="IP145" s="27"/>
      <c r="IQ145" s="27"/>
      <c r="IR145" s="27"/>
      <c r="IS145" s="27"/>
      <c r="IT145" s="27"/>
      <c r="IU145" s="27"/>
    </row>
    <row r="146" spans="1:255" s="22" customFormat="1">
      <c r="A146" s="27"/>
      <c r="B146" s="66" t="s">
        <v>168</v>
      </c>
      <c r="C146" s="67" t="s">
        <v>579</v>
      </c>
      <c r="D146" s="68">
        <v>0.32500000000000001</v>
      </c>
      <c r="E146" s="66" t="s">
        <v>126</v>
      </c>
      <c r="F146" s="27"/>
      <c r="G146" s="350" t="s">
        <v>186</v>
      </c>
      <c r="H146" s="60" t="s">
        <v>187</v>
      </c>
      <c r="I146" s="61">
        <v>2.7</v>
      </c>
      <c r="J146" s="351" t="s">
        <v>188</v>
      </c>
      <c r="L146" s="23"/>
      <c r="M146" s="25"/>
      <c r="N146" s="26"/>
      <c r="O146" s="26"/>
      <c r="P146" s="26"/>
      <c r="Q146" s="26"/>
      <c r="R146" s="26"/>
      <c r="S146" s="25"/>
      <c r="T146" s="26"/>
      <c r="U146" s="26"/>
      <c r="V146" s="26"/>
      <c r="W146" s="26"/>
      <c r="X146" s="25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5"/>
      <c r="AS146" s="26"/>
      <c r="AT146" s="26"/>
      <c r="AU146" s="26"/>
      <c r="AV146" s="26"/>
      <c r="AW146" s="25"/>
      <c r="AX146" s="26"/>
      <c r="AY146" s="26"/>
      <c r="AZ146" s="26"/>
      <c r="BA146" s="26"/>
      <c r="BB146" s="26"/>
      <c r="BC146" s="26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  <c r="HQ146" s="27"/>
      <c r="HR146" s="27"/>
      <c r="HS146" s="27"/>
      <c r="HT146" s="27"/>
      <c r="HU146" s="27"/>
      <c r="HV146" s="27"/>
      <c r="HW146" s="27"/>
      <c r="HX146" s="27"/>
      <c r="HY146" s="27"/>
      <c r="HZ146" s="27"/>
      <c r="IA146" s="27"/>
      <c r="IB146" s="27"/>
      <c r="IC146" s="27"/>
      <c r="ID146" s="27"/>
      <c r="IE146" s="27"/>
      <c r="IF146" s="27"/>
      <c r="IG146" s="27"/>
      <c r="IH146" s="27"/>
      <c r="II146" s="27"/>
      <c r="IJ146" s="27"/>
      <c r="IK146" s="27"/>
      <c r="IL146" s="27"/>
      <c r="IM146" s="27"/>
      <c r="IN146" s="27"/>
      <c r="IO146" s="27"/>
      <c r="IP146" s="27"/>
      <c r="IQ146" s="27"/>
      <c r="IR146" s="27"/>
      <c r="IS146" s="27"/>
      <c r="IT146" s="27"/>
      <c r="IU146" s="27"/>
    </row>
    <row r="147" spans="1:255" s="22" customFormat="1">
      <c r="A147" s="27"/>
      <c r="B147" s="66" t="s">
        <v>171</v>
      </c>
      <c r="C147" s="67" t="s">
        <v>579</v>
      </c>
      <c r="D147" s="68">
        <f>D146*C156</f>
        <v>0</v>
      </c>
      <c r="E147" s="66" t="s">
        <v>172</v>
      </c>
      <c r="F147" s="27"/>
      <c r="G147" s="350"/>
      <c r="H147" s="60" t="s">
        <v>189</v>
      </c>
      <c r="I147" s="61">
        <v>3.9</v>
      </c>
      <c r="J147" s="357"/>
      <c r="L147" s="23"/>
      <c r="M147" s="25"/>
      <c r="N147" s="26"/>
      <c r="O147" s="26"/>
      <c r="P147" s="26"/>
      <c r="Q147" s="26"/>
      <c r="R147" s="26"/>
      <c r="S147" s="25"/>
      <c r="T147" s="26"/>
      <c r="U147" s="26"/>
      <c r="V147" s="26"/>
      <c r="W147" s="26"/>
      <c r="X147" s="25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5"/>
      <c r="AS147" s="26"/>
      <c r="AT147" s="26"/>
      <c r="AU147" s="26"/>
      <c r="AV147" s="26"/>
      <c r="AW147" s="25"/>
      <c r="AX147" s="26"/>
      <c r="AY147" s="26"/>
      <c r="AZ147" s="26"/>
      <c r="BA147" s="26"/>
      <c r="BB147" s="26"/>
      <c r="BC147" s="26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  <c r="HQ147" s="27"/>
      <c r="HR147" s="27"/>
      <c r="HS147" s="27"/>
      <c r="HT147" s="27"/>
      <c r="HU147" s="27"/>
      <c r="HV147" s="27"/>
      <c r="HW147" s="27"/>
      <c r="HX147" s="27"/>
      <c r="HY147" s="27"/>
      <c r="HZ147" s="27"/>
      <c r="IA147" s="27"/>
      <c r="IB147" s="27"/>
      <c r="IC147" s="27"/>
      <c r="ID147" s="27"/>
      <c r="IE147" s="27"/>
      <c r="IF147" s="27"/>
      <c r="IG147" s="27"/>
      <c r="IH147" s="27"/>
      <c r="II147" s="27"/>
      <c r="IJ147" s="27"/>
      <c r="IK147" s="27"/>
      <c r="IL147" s="27"/>
      <c r="IM147" s="27"/>
      <c r="IN147" s="27"/>
      <c r="IO147" s="27"/>
      <c r="IP147" s="27"/>
      <c r="IQ147" s="27"/>
      <c r="IR147" s="27"/>
      <c r="IS147" s="27"/>
      <c r="IT147" s="27"/>
      <c r="IU147" s="27"/>
    </row>
    <row r="148" spans="1:255" s="22" customFormat="1">
      <c r="A148" s="27"/>
      <c r="B148" s="66" t="s">
        <v>168</v>
      </c>
      <c r="C148" s="67" t="s">
        <v>580</v>
      </c>
      <c r="D148" s="68">
        <v>8.3199999999999996E-2</v>
      </c>
      <c r="E148" s="66" t="s">
        <v>126</v>
      </c>
      <c r="F148" s="27"/>
      <c r="G148" s="350"/>
      <c r="H148" s="60" t="s">
        <v>191</v>
      </c>
      <c r="I148" s="61">
        <v>6.5</v>
      </c>
      <c r="J148" s="357"/>
      <c r="L148" s="23"/>
      <c r="M148" s="25"/>
      <c r="N148" s="26"/>
      <c r="O148" s="26"/>
      <c r="P148" s="26"/>
      <c r="Q148" s="26"/>
      <c r="R148" s="26"/>
      <c r="S148" s="25"/>
      <c r="T148" s="26"/>
      <c r="U148" s="26"/>
      <c r="V148" s="26"/>
      <c r="W148" s="26"/>
      <c r="X148" s="25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5"/>
      <c r="AS148" s="26"/>
      <c r="AT148" s="26"/>
      <c r="AU148" s="26"/>
      <c r="AV148" s="26"/>
      <c r="AW148" s="25"/>
      <c r="AX148" s="26"/>
      <c r="AY148" s="26"/>
      <c r="AZ148" s="26"/>
      <c r="BA148" s="26"/>
      <c r="BB148" s="26"/>
      <c r="BC148" s="26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  <c r="HQ148" s="27"/>
      <c r="HR148" s="27"/>
      <c r="HS148" s="27"/>
      <c r="HT148" s="27"/>
      <c r="HU148" s="27"/>
      <c r="HV148" s="27"/>
      <c r="HW148" s="27"/>
      <c r="HX148" s="27"/>
      <c r="HY148" s="27"/>
      <c r="HZ148" s="27"/>
      <c r="IA148" s="27"/>
      <c r="IB148" s="27"/>
      <c r="IC148" s="27"/>
      <c r="ID148" s="27"/>
      <c r="IE148" s="27"/>
      <c r="IF148" s="27"/>
      <c r="IG148" s="27"/>
      <c r="IH148" s="27"/>
      <c r="II148" s="27"/>
      <c r="IJ148" s="27"/>
      <c r="IK148" s="27"/>
      <c r="IL148" s="27"/>
      <c r="IM148" s="27"/>
      <c r="IN148" s="27"/>
      <c r="IO148" s="27"/>
      <c r="IP148" s="27"/>
      <c r="IQ148" s="27"/>
      <c r="IR148" s="27"/>
      <c r="IS148" s="27"/>
      <c r="IT148" s="27"/>
      <c r="IU148" s="27"/>
    </row>
    <row r="149" spans="1:255" s="22" customFormat="1">
      <c r="A149" s="27"/>
      <c r="B149" s="27"/>
      <c r="C149" s="25"/>
      <c r="D149" s="27"/>
      <c r="E149" s="27"/>
      <c r="F149" s="27"/>
      <c r="G149" s="350"/>
      <c r="H149" s="60" t="s">
        <v>192</v>
      </c>
      <c r="I149" s="61">
        <v>4.3</v>
      </c>
      <c r="J149" s="357"/>
      <c r="L149" s="23"/>
      <c r="M149" s="25"/>
      <c r="N149" s="26"/>
      <c r="O149" s="26"/>
      <c r="P149" s="26"/>
      <c r="Q149" s="26"/>
      <c r="R149" s="26"/>
      <c r="S149" s="25"/>
      <c r="T149" s="26"/>
      <c r="U149" s="26"/>
      <c r="V149" s="26"/>
      <c r="W149" s="26"/>
      <c r="X149" s="25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5"/>
      <c r="AS149" s="26"/>
      <c r="AT149" s="26"/>
      <c r="AU149" s="26"/>
      <c r="AV149" s="26"/>
      <c r="AW149" s="25"/>
      <c r="AX149" s="26"/>
      <c r="AY149" s="26"/>
      <c r="AZ149" s="26"/>
      <c r="BA149" s="26"/>
      <c r="BB149" s="26"/>
      <c r="BC149" s="26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  <c r="HQ149" s="27"/>
      <c r="HR149" s="27"/>
      <c r="HS149" s="27"/>
      <c r="HT149" s="27"/>
      <c r="HU149" s="27"/>
      <c r="HV149" s="27"/>
      <c r="HW149" s="27"/>
      <c r="HX149" s="27"/>
      <c r="HY149" s="27"/>
      <c r="HZ149" s="27"/>
      <c r="IA149" s="27"/>
      <c r="IB149" s="27"/>
      <c r="IC149" s="27"/>
      <c r="ID149" s="27"/>
      <c r="IE149" s="27"/>
      <c r="IF149" s="27"/>
      <c r="IG149" s="27"/>
      <c r="IH149" s="27"/>
      <c r="II149" s="27"/>
      <c r="IJ149" s="27"/>
      <c r="IK149" s="27"/>
      <c r="IL149" s="27"/>
      <c r="IM149" s="27"/>
      <c r="IN149" s="27"/>
      <c r="IO149" s="27"/>
      <c r="IP149" s="27"/>
      <c r="IQ149" s="27"/>
      <c r="IR149" s="27"/>
      <c r="IS149" s="27"/>
      <c r="IT149" s="27"/>
      <c r="IU149" s="27"/>
    </row>
    <row r="150" spans="1:255" s="22" customFormat="1">
      <c r="A150" s="27"/>
      <c r="B150" s="27"/>
      <c r="C150" s="25"/>
      <c r="D150" s="27"/>
      <c r="E150" s="27"/>
      <c r="F150" s="27"/>
      <c r="G150" s="350"/>
      <c r="H150" s="60" t="s">
        <v>193</v>
      </c>
      <c r="I150" s="61">
        <v>1.6</v>
      </c>
      <c r="J150" s="357"/>
      <c r="L150" s="23"/>
      <c r="M150" s="25"/>
      <c r="N150" s="26"/>
      <c r="O150" s="26"/>
      <c r="P150" s="26"/>
      <c r="Q150" s="26"/>
      <c r="R150" s="26"/>
      <c r="S150" s="25"/>
      <c r="T150" s="26"/>
      <c r="U150" s="26"/>
      <c r="V150" s="26"/>
      <c r="W150" s="26"/>
      <c r="X150" s="25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5"/>
      <c r="AS150" s="26"/>
      <c r="AT150" s="26"/>
      <c r="AU150" s="26"/>
      <c r="AV150" s="26"/>
      <c r="AW150" s="25"/>
      <c r="AX150" s="26"/>
      <c r="AY150" s="26"/>
      <c r="AZ150" s="26"/>
      <c r="BA150" s="26"/>
      <c r="BB150" s="26"/>
      <c r="BC150" s="26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  <c r="HQ150" s="27"/>
      <c r="HR150" s="27"/>
      <c r="HS150" s="27"/>
      <c r="HT150" s="27"/>
      <c r="HU150" s="27"/>
      <c r="HV150" s="27"/>
      <c r="HW150" s="27"/>
      <c r="HX150" s="27"/>
      <c r="HY150" s="27"/>
      <c r="HZ150" s="27"/>
      <c r="IA150" s="27"/>
      <c r="IB150" s="27"/>
      <c r="IC150" s="27"/>
      <c r="ID150" s="27"/>
      <c r="IE150" s="27"/>
      <c r="IF150" s="27"/>
      <c r="IG150" s="27"/>
      <c r="IH150" s="27"/>
      <c r="II150" s="27"/>
      <c r="IJ150" s="27"/>
      <c r="IK150" s="27"/>
      <c r="IL150" s="27"/>
      <c r="IM150" s="27"/>
      <c r="IN150" s="27"/>
      <c r="IO150" s="27"/>
      <c r="IP150" s="27"/>
      <c r="IQ150" s="27"/>
      <c r="IR150" s="27"/>
      <c r="IS150" s="27"/>
      <c r="IT150" s="27"/>
      <c r="IU150" s="27"/>
    </row>
    <row r="151" spans="1:255" s="22" customFormat="1">
      <c r="A151" s="27"/>
      <c r="B151" s="4"/>
      <c r="C151" s="75"/>
      <c r="E151" s="23"/>
      <c r="F151" s="27"/>
      <c r="G151" s="350"/>
      <c r="H151" s="60" t="s">
        <v>194</v>
      </c>
      <c r="I151" s="61">
        <v>1.7</v>
      </c>
      <c r="J151" s="357"/>
      <c r="L151" s="23"/>
      <c r="M151" s="25"/>
      <c r="N151" s="26"/>
      <c r="O151" s="26"/>
      <c r="P151" s="26"/>
      <c r="Q151" s="26"/>
      <c r="R151" s="26"/>
      <c r="S151" s="25"/>
      <c r="T151" s="26"/>
      <c r="U151" s="26"/>
      <c r="V151" s="26"/>
      <c r="W151" s="26"/>
      <c r="X151" s="25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5"/>
      <c r="AS151" s="26"/>
      <c r="AT151" s="26"/>
      <c r="AU151" s="26"/>
      <c r="AV151" s="26"/>
      <c r="AW151" s="25"/>
      <c r="AX151" s="26"/>
      <c r="AY151" s="26"/>
      <c r="AZ151" s="26"/>
      <c r="BA151" s="26"/>
      <c r="BB151" s="26"/>
      <c r="BC151" s="26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  <c r="HQ151" s="27"/>
      <c r="HR151" s="27"/>
      <c r="HS151" s="27"/>
      <c r="HT151" s="27"/>
      <c r="HU151" s="27"/>
      <c r="HV151" s="27"/>
      <c r="HW151" s="27"/>
      <c r="HX151" s="27"/>
      <c r="HY151" s="27"/>
      <c r="HZ151" s="27"/>
      <c r="IA151" s="27"/>
      <c r="IB151" s="27"/>
      <c r="IC151" s="27"/>
      <c r="ID151" s="27"/>
      <c r="IE151" s="27"/>
      <c r="IF151" s="27"/>
      <c r="IG151" s="27"/>
      <c r="IH151" s="27"/>
      <c r="II151" s="27"/>
      <c r="IJ151" s="27"/>
      <c r="IK151" s="27"/>
      <c r="IL151" s="27"/>
      <c r="IM151" s="27"/>
      <c r="IN151" s="27"/>
      <c r="IO151" s="27"/>
      <c r="IP151" s="27"/>
      <c r="IQ151" s="27"/>
      <c r="IR151" s="27"/>
      <c r="IS151" s="27"/>
      <c r="IT151" s="27"/>
      <c r="IU151" s="27"/>
    </row>
    <row r="152" spans="1:255" s="22" customFormat="1">
      <c r="A152" s="27"/>
      <c r="B152" s="5"/>
      <c r="C152" s="75"/>
      <c r="E152" s="23"/>
      <c r="F152" s="27"/>
      <c r="G152" s="350"/>
      <c r="H152" s="60" t="s">
        <v>195</v>
      </c>
      <c r="I152" s="61">
        <v>1.3</v>
      </c>
      <c r="J152" s="352"/>
      <c r="L152" s="23"/>
      <c r="M152" s="25"/>
      <c r="N152" s="26"/>
      <c r="O152" s="26"/>
      <c r="P152" s="26"/>
      <c r="Q152" s="26"/>
      <c r="R152" s="26"/>
      <c r="S152" s="25"/>
      <c r="T152" s="26"/>
      <c r="U152" s="26"/>
      <c r="V152" s="26"/>
      <c r="W152" s="26"/>
      <c r="X152" s="25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5"/>
      <c r="AS152" s="26"/>
      <c r="AT152" s="26"/>
      <c r="AU152" s="26"/>
      <c r="AV152" s="26"/>
      <c r="AW152" s="25"/>
      <c r="AX152" s="26"/>
      <c r="AY152" s="26"/>
      <c r="AZ152" s="26"/>
      <c r="BA152" s="26"/>
      <c r="BB152" s="26"/>
      <c r="BC152" s="26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  <c r="HQ152" s="27"/>
      <c r="HR152" s="27"/>
      <c r="HS152" s="27"/>
      <c r="HT152" s="27"/>
      <c r="HU152" s="27"/>
      <c r="HV152" s="27"/>
      <c r="HW152" s="27"/>
      <c r="HX152" s="27"/>
      <c r="HY152" s="27"/>
      <c r="HZ152" s="27"/>
      <c r="IA152" s="27"/>
      <c r="IB152" s="27"/>
      <c r="IC152" s="27"/>
      <c r="ID152" s="27"/>
      <c r="IE152" s="27"/>
      <c r="IF152" s="27"/>
      <c r="IG152" s="27"/>
      <c r="IH152" s="27"/>
      <c r="II152" s="27"/>
      <c r="IJ152" s="27"/>
      <c r="IK152" s="27"/>
      <c r="IL152" s="27"/>
      <c r="IM152" s="27"/>
      <c r="IN152" s="27"/>
      <c r="IO152" s="27"/>
      <c r="IP152" s="27"/>
      <c r="IQ152" s="27"/>
      <c r="IR152" s="27"/>
      <c r="IS152" s="27"/>
      <c r="IT152" s="27"/>
      <c r="IU152" s="27"/>
    </row>
    <row r="153" spans="1:255" s="22" customFormat="1">
      <c r="A153" s="27"/>
      <c r="B153" s="4"/>
      <c r="C153" s="75"/>
      <c r="E153" s="23"/>
      <c r="F153" s="27"/>
      <c r="G153" s="350" t="s">
        <v>196</v>
      </c>
      <c r="H153" s="60" t="s">
        <v>197</v>
      </c>
      <c r="I153" s="61">
        <v>1.8</v>
      </c>
      <c r="J153" s="351" t="s">
        <v>198</v>
      </c>
      <c r="L153" s="23"/>
      <c r="M153" s="25"/>
      <c r="N153" s="26"/>
      <c r="O153" s="26"/>
      <c r="P153" s="26"/>
      <c r="Q153" s="26"/>
      <c r="R153" s="26"/>
      <c r="S153" s="25"/>
      <c r="T153" s="26"/>
      <c r="U153" s="26"/>
      <c r="V153" s="26"/>
      <c r="W153" s="26"/>
      <c r="X153" s="25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5"/>
      <c r="AS153" s="26"/>
      <c r="AT153" s="26"/>
      <c r="AU153" s="26"/>
      <c r="AV153" s="26"/>
      <c r="AW153" s="25"/>
      <c r="AX153" s="26"/>
      <c r="AY153" s="26"/>
      <c r="AZ153" s="26"/>
      <c r="BA153" s="26"/>
      <c r="BB153" s="26"/>
      <c r="BC153" s="26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  <c r="HQ153" s="27"/>
      <c r="HR153" s="27"/>
      <c r="HS153" s="27"/>
      <c r="HT153" s="27"/>
      <c r="HU153" s="27"/>
      <c r="HV153" s="27"/>
      <c r="HW153" s="27"/>
      <c r="HX153" s="27"/>
      <c r="HY153" s="27"/>
      <c r="HZ153" s="27"/>
      <c r="IA153" s="27"/>
      <c r="IB153" s="27"/>
      <c r="IC153" s="27"/>
      <c r="ID153" s="27"/>
      <c r="IE153" s="27"/>
      <c r="IF153" s="27"/>
      <c r="IG153" s="27"/>
      <c r="IH153" s="27"/>
      <c r="II153" s="27"/>
      <c r="IJ153" s="27"/>
      <c r="IK153" s="27"/>
      <c r="IL153" s="27"/>
      <c r="IM153" s="27"/>
      <c r="IN153" s="27"/>
      <c r="IO153" s="27"/>
      <c r="IP153" s="27"/>
      <c r="IQ153" s="27"/>
      <c r="IR153" s="27"/>
      <c r="IS153" s="27"/>
      <c r="IT153" s="27"/>
      <c r="IU153" s="27"/>
    </row>
    <row r="154" spans="1:255" s="22" customFormat="1">
      <c r="A154" s="27"/>
      <c r="B154" s="4"/>
      <c r="C154" s="75"/>
      <c r="E154" s="23"/>
      <c r="F154" s="27"/>
      <c r="G154" s="350"/>
      <c r="H154" s="60" t="s">
        <v>199</v>
      </c>
      <c r="I154" s="61">
        <v>1.5</v>
      </c>
      <c r="J154" s="352"/>
      <c r="L154" s="23"/>
      <c r="M154" s="25"/>
      <c r="N154" s="26"/>
      <c r="O154" s="26"/>
      <c r="P154" s="26"/>
      <c r="Q154" s="26"/>
      <c r="R154" s="26"/>
      <c r="S154" s="25"/>
      <c r="T154" s="26"/>
      <c r="U154" s="26"/>
      <c r="V154" s="26"/>
      <c r="W154" s="26"/>
      <c r="X154" s="25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5"/>
      <c r="AS154" s="26"/>
      <c r="AT154" s="26"/>
      <c r="AU154" s="26"/>
      <c r="AV154" s="26"/>
      <c r="AW154" s="25"/>
      <c r="AX154" s="26"/>
      <c r="AY154" s="26"/>
      <c r="AZ154" s="26"/>
      <c r="BA154" s="26"/>
      <c r="BB154" s="26"/>
      <c r="BC154" s="26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  <c r="HQ154" s="27"/>
      <c r="HR154" s="27"/>
      <c r="HS154" s="27"/>
      <c r="HT154" s="27"/>
      <c r="HU154" s="27"/>
      <c r="HV154" s="27"/>
      <c r="HW154" s="27"/>
      <c r="HX154" s="27"/>
      <c r="HY154" s="27"/>
      <c r="HZ154" s="27"/>
      <c r="IA154" s="27"/>
      <c r="IB154" s="27"/>
      <c r="IC154" s="27"/>
      <c r="ID154" s="27"/>
      <c r="IE154" s="27"/>
      <c r="IF154" s="27"/>
      <c r="IG154" s="27"/>
      <c r="IH154" s="27"/>
      <c r="II154" s="27"/>
      <c r="IJ154" s="27"/>
      <c r="IK154" s="27"/>
      <c r="IL154" s="27"/>
      <c r="IM154" s="27"/>
      <c r="IN154" s="27"/>
      <c r="IO154" s="27"/>
      <c r="IP154" s="27"/>
      <c r="IQ154" s="27"/>
      <c r="IR154" s="27"/>
      <c r="IS154" s="27"/>
      <c r="IT154" s="27"/>
      <c r="IU154" s="27"/>
    </row>
    <row r="155" spans="1:255" s="22" customFormat="1">
      <c r="A155" s="27"/>
      <c r="B155" s="4"/>
      <c r="C155" s="75"/>
      <c r="E155" s="23"/>
      <c r="F155" s="27"/>
      <c r="G155" s="350" t="s">
        <v>200</v>
      </c>
      <c r="H155" s="60" t="s">
        <v>418</v>
      </c>
      <c r="I155" s="61">
        <v>0.44</v>
      </c>
      <c r="J155" s="80" t="s">
        <v>201</v>
      </c>
      <c r="L155" s="23"/>
      <c r="M155" s="25"/>
      <c r="N155" s="26"/>
      <c r="O155" s="26"/>
      <c r="P155" s="26"/>
      <c r="Q155" s="26"/>
      <c r="R155" s="26"/>
      <c r="S155" s="25"/>
      <c r="T155" s="26"/>
      <c r="U155" s="26"/>
      <c r="V155" s="26"/>
      <c r="W155" s="26"/>
      <c r="X155" s="25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5"/>
      <c r="AS155" s="26"/>
      <c r="AT155" s="26"/>
      <c r="AU155" s="26"/>
      <c r="AV155" s="26"/>
      <c r="AW155" s="25"/>
      <c r="AX155" s="26"/>
      <c r="AY155" s="26"/>
      <c r="AZ155" s="26"/>
      <c r="BA155" s="26"/>
      <c r="BB155" s="26"/>
      <c r="BC155" s="26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  <c r="HQ155" s="27"/>
      <c r="HR155" s="27"/>
      <c r="HS155" s="27"/>
      <c r="HT155" s="27"/>
      <c r="HU155" s="27"/>
      <c r="HV155" s="27"/>
      <c r="HW155" s="27"/>
      <c r="HX155" s="27"/>
      <c r="HY155" s="27"/>
      <c r="HZ155" s="27"/>
      <c r="IA155" s="27"/>
      <c r="IB155" s="27"/>
      <c r="IC155" s="27"/>
      <c r="ID155" s="27"/>
      <c r="IE155" s="27"/>
      <c r="IF155" s="27"/>
      <c r="IG155" s="27"/>
      <c r="IH155" s="27"/>
      <c r="II155" s="27"/>
      <c r="IJ155" s="27"/>
      <c r="IK155" s="27"/>
      <c r="IL155" s="27"/>
      <c r="IM155" s="27"/>
      <c r="IN155" s="27"/>
      <c r="IO155" s="27"/>
      <c r="IP155" s="27"/>
      <c r="IQ155" s="27"/>
      <c r="IR155" s="27"/>
      <c r="IS155" s="27"/>
      <c r="IT155" s="27"/>
      <c r="IU155" s="27"/>
    </row>
    <row r="156" spans="1:255" s="22" customFormat="1">
      <c r="A156" s="27"/>
      <c r="B156" s="4"/>
      <c r="C156" s="75"/>
      <c r="F156" s="74"/>
      <c r="G156" s="350"/>
      <c r="H156" s="60" t="s">
        <v>419</v>
      </c>
      <c r="I156" s="61">
        <v>0.41499999999999998</v>
      </c>
      <c r="J156" s="80" t="s">
        <v>202</v>
      </c>
      <c r="L156" s="23"/>
      <c r="M156" s="25"/>
      <c r="N156" s="26"/>
      <c r="O156" s="26"/>
      <c r="P156" s="26"/>
      <c r="Q156" s="26"/>
      <c r="R156" s="26"/>
      <c r="S156" s="25"/>
      <c r="T156" s="26"/>
      <c r="U156" s="26"/>
      <c r="V156" s="26"/>
      <c r="W156" s="26"/>
      <c r="X156" s="25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5"/>
      <c r="AS156" s="26"/>
      <c r="AT156" s="26"/>
      <c r="AU156" s="26"/>
      <c r="AV156" s="26"/>
      <c r="AW156" s="25"/>
      <c r="AX156" s="26"/>
      <c r="AY156" s="26"/>
      <c r="AZ156" s="26"/>
      <c r="BA156" s="26"/>
      <c r="BB156" s="26"/>
      <c r="BC156" s="26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  <c r="HQ156" s="27"/>
      <c r="HR156" s="27"/>
      <c r="HS156" s="27"/>
      <c r="HT156" s="27"/>
      <c r="HU156" s="27"/>
      <c r="HV156" s="27"/>
      <c r="HW156" s="27"/>
      <c r="HX156" s="27"/>
      <c r="HY156" s="27"/>
      <c r="HZ156" s="27"/>
      <c r="IA156" s="27"/>
      <c r="IB156" s="27"/>
      <c r="IC156" s="27"/>
      <c r="ID156" s="27"/>
      <c r="IE156" s="27"/>
      <c r="IF156" s="27"/>
      <c r="IG156" s="27"/>
      <c r="IH156" s="27"/>
      <c r="II156" s="27"/>
      <c r="IJ156" s="27"/>
      <c r="IK156" s="27"/>
      <c r="IL156" s="27"/>
      <c r="IM156" s="27"/>
      <c r="IN156" s="27"/>
      <c r="IO156" s="27"/>
      <c r="IP156" s="27"/>
      <c r="IQ156" s="27"/>
      <c r="IR156" s="27"/>
      <c r="IS156" s="27"/>
      <c r="IT156" s="27"/>
      <c r="IU156" s="27"/>
    </row>
    <row r="157" spans="1:255" s="22" customFormat="1">
      <c r="A157" s="27"/>
      <c r="B157" s="4"/>
      <c r="C157" s="75"/>
      <c r="F157" s="27"/>
      <c r="G157" s="350" t="s">
        <v>203</v>
      </c>
      <c r="H157" s="60" t="s">
        <v>420</v>
      </c>
      <c r="I157" s="61">
        <v>468</v>
      </c>
      <c r="J157" s="80" t="s">
        <v>204</v>
      </c>
      <c r="L157" s="23"/>
      <c r="M157" s="25"/>
      <c r="N157" s="26"/>
      <c r="O157" s="26"/>
      <c r="P157" s="26"/>
      <c r="Q157" s="26"/>
      <c r="R157" s="26"/>
      <c r="S157" s="25"/>
      <c r="T157" s="26"/>
      <c r="U157" s="26"/>
      <c r="V157" s="26"/>
      <c r="W157" s="26"/>
      <c r="X157" s="25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5"/>
      <c r="AS157" s="26"/>
      <c r="AT157" s="26"/>
      <c r="AU157" s="26"/>
      <c r="AV157" s="26"/>
      <c r="AW157" s="25"/>
      <c r="AX157" s="26"/>
      <c r="AY157" s="26"/>
      <c r="AZ157" s="26"/>
      <c r="BA157" s="26"/>
      <c r="BB157" s="26"/>
      <c r="BC157" s="26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  <c r="HQ157" s="27"/>
      <c r="HR157" s="27"/>
      <c r="HS157" s="27"/>
      <c r="HT157" s="27"/>
      <c r="HU157" s="27"/>
      <c r="HV157" s="27"/>
      <c r="HW157" s="27"/>
      <c r="HX157" s="27"/>
      <c r="HY157" s="27"/>
      <c r="HZ157" s="27"/>
      <c r="IA157" s="27"/>
      <c r="IB157" s="27"/>
      <c r="IC157" s="27"/>
      <c r="ID157" s="27"/>
      <c r="IE157" s="27"/>
      <c r="IF157" s="27"/>
      <c r="IG157" s="27"/>
      <c r="IH157" s="27"/>
      <c r="II157" s="27"/>
      <c r="IJ157" s="27"/>
      <c r="IK157" s="27"/>
      <c r="IL157" s="27"/>
      <c r="IM157" s="27"/>
      <c r="IN157" s="27"/>
      <c r="IO157" s="27"/>
      <c r="IP157" s="27"/>
      <c r="IQ157" s="27"/>
      <c r="IR157" s="27"/>
      <c r="IS157" s="27"/>
      <c r="IT157" s="27"/>
      <c r="IU157" s="27"/>
    </row>
    <row r="158" spans="1:255" s="22" customFormat="1">
      <c r="A158" s="27"/>
      <c r="B158" s="23"/>
      <c r="C158" s="24"/>
      <c r="F158" s="27"/>
      <c r="G158" s="350"/>
      <c r="H158" s="60" t="s">
        <v>421</v>
      </c>
      <c r="I158" s="61">
        <v>47.8</v>
      </c>
      <c r="J158" s="80" t="s">
        <v>205</v>
      </c>
      <c r="L158" s="23"/>
      <c r="M158" s="25"/>
      <c r="N158" s="26"/>
      <c r="O158" s="26"/>
      <c r="P158" s="26"/>
      <c r="Q158" s="26"/>
      <c r="R158" s="26"/>
      <c r="S158" s="25"/>
      <c r="T158" s="26"/>
      <c r="U158" s="26"/>
      <c r="V158" s="26"/>
      <c r="W158" s="26"/>
      <c r="X158" s="25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5"/>
      <c r="AS158" s="26"/>
      <c r="AT158" s="26"/>
      <c r="AU158" s="26"/>
      <c r="AV158" s="26"/>
      <c r="AW158" s="25"/>
      <c r="AX158" s="26"/>
      <c r="AY158" s="26"/>
      <c r="AZ158" s="26"/>
      <c r="BA158" s="26"/>
      <c r="BB158" s="26"/>
      <c r="BC158" s="26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  <c r="HQ158" s="27"/>
      <c r="HR158" s="27"/>
      <c r="HS158" s="27"/>
      <c r="HT158" s="27"/>
      <c r="HU158" s="27"/>
      <c r="HV158" s="27"/>
      <c r="HW158" s="27"/>
      <c r="HX158" s="27"/>
      <c r="HY158" s="27"/>
      <c r="HZ158" s="27"/>
      <c r="IA158" s="27"/>
      <c r="IB158" s="27"/>
      <c r="IC158" s="27"/>
      <c r="ID158" s="27"/>
      <c r="IE158" s="27"/>
      <c r="IF158" s="27"/>
      <c r="IG158" s="27"/>
      <c r="IH158" s="27"/>
      <c r="II158" s="27"/>
      <c r="IJ158" s="27"/>
      <c r="IK158" s="27"/>
      <c r="IL158" s="27"/>
      <c r="IM158" s="27"/>
      <c r="IN158" s="27"/>
      <c r="IO158" s="27"/>
      <c r="IP158" s="27"/>
      <c r="IQ158" s="27"/>
      <c r="IR158" s="27"/>
      <c r="IS158" s="27"/>
      <c r="IT158" s="27"/>
      <c r="IU158" s="27"/>
    </row>
    <row r="159" spans="1:255" s="22" customFormat="1" ht="28.5">
      <c r="A159" s="27"/>
      <c r="B159" s="23"/>
      <c r="C159" s="24"/>
      <c r="F159" s="27"/>
      <c r="G159" s="62" t="s">
        <v>206</v>
      </c>
      <c r="H159" s="60" t="s">
        <v>207</v>
      </c>
      <c r="I159" s="61">
        <v>1.2152000000000001</v>
      </c>
      <c r="J159" s="80" t="s">
        <v>208</v>
      </c>
      <c r="L159" s="23"/>
      <c r="M159" s="25"/>
      <c r="N159" s="26"/>
      <c r="O159" s="26"/>
      <c r="P159" s="26"/>
      <c r="Q159" s="26"/>
      <c r="R159" s="26"/>
      <c r="S159" s="25"/>
      <c r="T159" s="26"/>
      <c r="U159" s="26"/>
      <c r="V159" s="26"/>
      <c r="W159" s="26"/>
      <c r="X159" s="25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5"/>
      <c r="AS159" s="26"/>
      <c r="AT159" s="26"/>
      <c r="AU159" s="26"/>
      <c r="AV159" s="26"/>
      <c r="AW159" s="25"/>
      <c r="AX159" s="26"/>
      <c r="AY159" s="26"/>
      <c r="AZ159" s="26"/>
      <c r="BA159" s="26"/>
      <c r="BB159" s="26"/>
      <c r="BC159" s="26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  <c r="HQ159" s="27"/>
      <c r="HR159" s="27"/>
      <c r="HS159" s="27"/>
      <c r="HT159" s="27"/>
      <c r="HU159" s="27"/>
      <c r="HV159" s="27"/>
      <c r="HW159" s="27"/>
      <c r="HX159" s="27"/>
      <c r="HY159" s="27"/>
      <c r="HZ159" s="27"/>
      <c r="IA159" s="27"/>
      <c r="IB159" s="27"/>
      <c r="IC159" s="27"/>
      <c r="ID159" s="27"/>
      <c r="IE159" s="27"/>
      <c r="IF159" s="27"/>
      <c r="IG159" s="27"/>
      <c r="IH159" s="27"/>
      <c r="II159" s="27"/>
      <c r="IJ159" s="27"/>
      <c r="IK159" s="27"/>
      <c r="IL159" s="27"/>
      <c r="IM159" s="27"/>
      <c r="IN159" s="27"/>
      <c r="IO159" s="27"/>
      <c r="IP159" s="27"/>
      <c r="IQ159" s="27"/>
      <c r="IR159" s="27"/>
      <c r="IS159" s="27"/>
      <c r="IT159" s="27"/>
      <c r="IU159" s="27"/>
    </row>
    <row r="160" spans="1:255" s="22" customFormat="1">
      <c r="A160" s="27"/>
      <c r="B160" s="23"/>
      <c r="C160" s="24"/>
      <c r="F160" s="27"/>
      <c r="H160" s="25"/>
      <c r="L160" s="23"/>
      <c r="M160" s="25"/>
      <c r="N160" s="26"/>
      <c r="O160" s="26"/>
      <c r="P160" s="26"/>
      <c r="Q160" s="26"/>
      <c r="R160" s="26"/>
      <c r="S160" s="25"/>
      <c r="T160" s="26"/>
      <c r="U160" s="26"/>
      <c r="V160" s="26"/>
      <c r="W160" s="26"/>
      <c r="X160" s="25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5"/>
      <c r="AS160" s="26"/>
      <c r="AT160" s="26"/>
      <c r="AU160" s="26"/>
      <c r="AV160" s="26"/>
      <c r="AW160" s="25"/>
      <c r="AX160" s="26"/>
      <c r="AY160" s="26"/>
      <c r="AZ160" s="26"/>
      <c r="BA160" s="26"/>
      <c r="BB160" s="26"/>
      <c r="BC160" s="26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  <c r="HQ160" s="27"/>
      <c r="HR160" s="27"/>
      <c r="HS160" s="27"/>
      <c r="HT160" s="27"/>
      <c r="HU160" s="27"/>
      <c r="HV160" s="27"/>
      <c r="HW160" s="27"/>
      <c r="HX160" s="27"/>
      <c r="HY160" s="27"/>
      <c r="HZ160" s="27"/>
      <c r="IA160" s="27"/>
      <c r="IB160" s="27"/>
      <c r="IC160" s="27"/>
      <c r="ID160" s="27"/>
      <c r="IE160" s="27"/>
      <c r="IF160" s="27"/>
      <c r="IG160" s="27"/>
      <c r="IH160" s="27"/>
      <c r="II160" s="27"/>
      <c r="IJ160" s="27"/>
      <c r="IK160" s="27"/>
      <c r="IL160" s="27"/>
      <c r="IM160" s="27"/>
      <c r="IN160" s="27"/>
      <c r="IO160" s="27"/>
      <c r="IP160" s="27"/>
      <c r="IQ160" s="27"/>
      <c r="IR160" s="27"/>
      <c r="IS160" s="27"/>
      <c r="IT160" s="27"/>
      <c r="IU160" s="27"/>
    </row>
    <row r="161" spans="1:255" s="22" customFormat="1">
      <c r="A161" s="27"/>
      <c r="B161" s="23"/>
      <c r="C161" s="24"/>
      <c r="F161" s="27"/>
      <c r="G161" s="26"/>
      <c r="H161" s="25"/>
      <c r="L161" s="23"/>
      <c r="M161" s="25"/>
      <c r="N161" s="26"/>
      <c r="O161" s="26"/>
      <c r="P161" s="26"/>
      <c r="Q161" s="26"/>
      <c r="R161" s="26"/>
      <c r="S161" s="25"/>
      <c r="T161" s="26"/>
      <c r="U161" s="26"/>
      <c r="V161" s="26"/>
      <c r="W161" s="26"/>
      <c r="X161" s="25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5"/>
      <c r="AS161" s="26"/>
      <c r="AT161" s="26"/>
      <c r="AU161" s="26"/>
      <c r="AV161" s="26"/>
      <c r="AW161" s="25"/>
      <c r="AX161" s="26"/>
      <c r="AY161" s="26"/>
      <c r="AZ161" s="26"/>
      <c r="BA161" s="26"/>
      <c r="BB161" s="26"/>
      <c r="BC161" s="26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  <c r="HQ161" s="27"/>
      <c r="HR161" s="27"/>
      <c r="HS161" s="27"/>
      <c r="HT161" s="27"/>
      <c r="HU161" s="27"/>
      <c r="HV161" s="27"/>
      <c r="HW161" s="27"/>
      <c r="HX161" s="27"/>
      <c r="HY161" s="27"/>
      <c r="HZ161" s="27"/>
      <c r="IA161" s="27"/>
      <c r="IB161" s="27"/>
      <c r="IC161" s="27"/>
      <c r="ID161" s="27"/>
      <c r="IE161" s="27"/>
      <c r="IF161" s="27"/>
      <c r="IG161" s="27"/>
      <c r="IH161" s="27"/>
      <c r="II161" s="27"/>
      <c r="IJ161" s="27"/>
      <c r="IK161" s="27"/>
      <c r="IL161" s="27"/>
      <c r="IM161" s="27"/>
      <c r="IN161" s="27"/>
      <c r="IO161" s="27"/>
      <c r="IP161" s="27"/>
      <c r="IQ161" s="27"/>
      <c r="IR161" s="27"/>
      <c r="IS161" s="27"/>
      <c r="IT161" s="27"/>
      <c r="IU161" s="27"/>
    </row>
    <row r="162" spans="1:255" s="22" customFormat="1">
      <c r="A162" s="27"/>
      <c r="B162" s="23"/>
      <c r="C162" s="24"/>
      <c r="D162" s="23"/>
      <c r="E162" s="23"/>
      <c r="F162" s="27"/>
      <c r="G162" s="26"/>
      <c r="H162" s="25"/>
      <c r="L162" s="23"/>
      <c r="M162" s="25"/>
      <c r="N162" s="26"/>
      <c r="O162" s="26"/>
      <c r="P162" s="26"/>
      <c r="Q162" s="26"/>
      <c r="R162" s="26"/>
      <c r="S162" s="25"/>
      <c r="T162" s="26"/>
      <c r="U162" s="26"/>
      <c r="V162" s="26"/>
      <c r="W162" s="26"/>
      <c r="X162" s="25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5"/>
      <c r="AS162" s="26"/>
      <c r="AT162" s="26"/>
      <c r="AU162" s="26"/>
      <c r="AV162" s="26"/>
      <c r="AW162" s="25"/>
      <c r="AX162" s="26"/>
      <c r="AY162" s="26"/>
      <c r="AZ162" s="26"/>
      <c r="BA162" s="26"/>
      <c r="BB162" s="26"/>
      <c r="BC162" s="26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  <c r="HQ162" s="27"/>
      <c r="HR162" s="27"/>
      <c r="HS162" s="27"/>
      <c r="HT162" s="27"/>
      <c r="HU162" s="27"/>
      <c r="HV162" s="27"/>
      <c r="HW162" s="27"/>
      <c r="HX162" s="27"/>
      <c r="HY162" s="27"/>
      <c r="HZ162" s="27"/>
      <c r="IA162" s="27"/>
      <c r="IB162" s="27"/>
      <c r="IC162" s="27"/>
      <c r="ID162" s="27"/>
      <c r="IE162" s="27"/>
      <c r="IF162" s="27"/>
      <c r="IG162" s="27"/>
      <c r="IH162" s="27"/>
      <c r="II162" s="27"/>
      <c r="IJ162" s="27"/>
      <c r="IK162" s="27"/>
      <c r="IL162" s="27"/>
      <c r="IM162" s="27"/>
      <c r="IN162" s="27"/>
      <c r="IO162" s="27"/>
      <c r="IP162" s="27"/>
      <c r="IQ162" s="27"/>
      <c r="IR162" s="27"/>
      <c r="IS162" s="27"/>
      <c r="IT162" s="27"/>
      <c r="IU162" s="27"/>
    </row>
    <row r="163" spans="1:255" s="22" customFormat="1">
      <c r="A163" s="27"/>
      <c r="B163" s="23"/>
      <c r="C163" s="24"/>
      <c r="D163" s="23"/>
      <c r="E163" s="23"/>
      <c r="F163" s="27"/>
      <c r="G163" s="23"/>
      <c r="H163" s="24"/>
      <c r="L163" s="23"/>
      <c r="M163" s="25"/>
      <c r="N163" s="26"/>
      <c r="O163" s="26"/>
      <c r="P163" s="26"/>
      <c r="Q163" s="26"/>
      <c r="R163" s="26"/>
      <c r="S163" s="25"/>
      <c r="T163" s="26"/>
      <c r="U163" s="26"/>
      <c r="V163" s="26"/>
      <c r="W163" s="26"/>
      <c r="X163" s="25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5"/>
      <c r="AS163" s="26"/>
      <c r="AT163" s="26"/>
      <c r="AU163" s="26"/>
      <c r="AV163" s="26"/>
      <c r="AW163" s="25"/>
      <c r="AX163" s="26"/>
      <c r="AY163" s="26"/>
      <c r="AZ163" s="26"/>
      <c r="BA163" s="26"/>
      <c r="BB163" s="26"/>
      <c r="BC163" s="26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  <c r="HQ163" s="27"/>
      <c r="HR163" s="27"/>
      <c r="HS163" s="27"/>
      <c r="HT163" s="27"/>
      <c r="HU163" s="27"/>
      <c r="HV163" s="27"/>
      <c r="HW163" s="27"/>
      <c r="HX163" s="27"/>
      <c r="HY163" s="27"/>
      <c r="HZ163" s="27"/>
      <c r="IA163" s="27"/>
      <c r="IB163" s="27"/>
      <c r="IC163" s="27"/>
      <c r="ID163" s="27"/>
      <c r="IE163" s="27"/>
      <c r="IF163" s="27"/>
      <c r="IG163" s="27"/>
      <c r="IH163" s="27"/>
      <c r="II163" s="27"/>
      <c r="IJ163" s="27"/>
      <c r="IK163" s="27"/>
      <c r="IL163" s="27"/>
      <c r="IM163" s="27"/>
      <c r="IN163" s="27"/>
      <c r="IO163" s="27"/>
      <c r="IP163" s="27"/>
      <c r="IQ163" s="27"/>
      <c r="IR163" s="27"/>
      <c r="IS163" s="27"/>
      <c r="IT163" s="27"/>
      <c r="IU163" s="27"/>
    </row>
    <row r="164" spans="1:255" s="22" customFormat="1">
      <c r="A164" s="27"/>
      <c r="B164" s="23"/>
      <c r="C164" s="24"/>
      <c r="D164" s="23"/>
      <c r="E164" s="23"/>
      <c r="F164" s="27"/>
      <c r="G164" s="23"/>
      <c r="H164" s="24"/>
      <c r="L164" s="23"/>
      <c r="M164" s="25"/>
      <c r="N164" s="26"/>
      <c r="O164" s="26"/>
      <c r="P164" s="26"/>
      <c r="Q164" s="26"/>
      <c r="R164" s="26"/>
      <c r="S164" s="25"/>
      <c r="T164" s="26"/>
      <c r="U164" s="26"/>
      <c r="V164" s="26"/>
      <c r="W164" s="26"/>
      <c r="X164" s="25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5"/>
      <c r="AS164" s="26"/>
      <c r="AT164" s="26"/>
      <c r="AU164" s="26"/>
      <c r="AV164" s="26"/>
      <c r="AW164" s="25"/>
      <c r="AX164" s="26"/>
      <c r="AY164" s="26"/>
      <c r="AZ164" s="26"/>
      <c r="BA164" s="26"/>
      <c r="BB164" s="26"/>
      <c r="BC164" s="26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  <c r="HQ164" s="27"/>
      <c r="HR164" s="27"/>
      <c r="HS164" s="27"/>
      <c r="HT164" s="27"/>
      <c r="HU164" s="27"/>
      <c r="HV164" s="27"/>
      <c r="HW164" s="27"/>
      <c r="HX164" s="27"/>
      <c r="HY164" s="27"/>
      <c r="HZ164" s="27"/>
      <c r="IA164" s="27"/>
      <c r="IB164" s="27"/>
      <c r="IC164" s="27"/>
      <c r="ID164" s="27"/>
      <c r="IE164" s="27"/>
      <c r="IF164" s="27"/>
      <c r="IG164" s="27"/>
      <c r="IH164" s="27"/>
      <c r="II164" s="27"/>
      <c r="IJ164" s="27"/>
      <c r="IK164" s="27"/>
      <c r="IL164" s="27"/>
      <c r="IM164" s="27"/>
      <c r="IN164" s="27"/>
      <c r="IO164" s="27"/>
      <c r="IP164" s="27"/>
      <c r="IQ164" s="27"/>
    </row>
    <row r="165" spans="1:255" s="22" customFormat="1">
      <c r="A165" s="27"/>
      <c r="B165" s="23"/>
      <c r="C165" s="24"/>
      <c r="D165" s="23"/>
      <c r="E165" s="23"/>
      <c r="F165" s="27"/>
      <c r="G165" s="23"/>
      <c r="H165" s="24"/>
      <c r="L165" s="23"/>
      <c r="M165" s="25"/>
      <c r="N165" s="26"/>
      <c r="O165" s="26"/>
      <c r="P165" s="26"/>
      <c r="Q165" s="26"/>
      <c r="R165" s="26"/>
      <c r="S165" s="25"/>
      <c r="T165" s="26"/>
      <c r="U165" s="26"/>
      <c r="V165" s="26"/>
      <c r="W165" s="26"/>
      <c r="X165" s="25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5"/>
      <c r="AS165" s="26"/>
      <c r="AT165" s="26"/>
      <c r="AU165" s="26"/>
      <c r="AV165" s="26"/>
      <c r="AW165" s="25"/>
      <c r="AX165" s="26"/>
      <c r="AY165" s="26"/>
      <c r="AZ165" s="26"/>
      <c r="BA165" s="26"/>
      <c r="BB165" s="26"/>
      <c r="BC165" s="26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  <c r="HQ165" s="27"/>
      <c r="HR165" s="27"/>
      <c r="HS165" s="27"/>
      <c r="HT165" s="27"/>
      <c r="HU165" s="27"/>
      <c r="HV165" s="27"/>
      <c r="HW165" s="27"/>
      <c r="HX165" s="27"/>
      <c r="HY165" s="27"/>
      <c r="HZ165" s="27"/>
      <c r="IA165" s="27"/>
      <c r="IB165" s="27"/>
      <c r="IC165" s="27"/>
      <c r="ID165" s="27"/>
      <c r="IE165" s="27"/>
      <c r="IF165" s="27"/>
      <c r="IG165" s="27"/>
      <c r="IH165" s="27"/>
      <c r="II165" s="27"/>
      <c r="IJ165" s="27"/>
      <c r="IK165" s="27"/>
      <c r="IL165" s="27"/>
      <c r="IM165" s="27"/>
      <c r="IN165" s="27"/>
      <c r="IO165" s="27"/>
      <c r="IP165" s="27"/>
      <c r="IQ165" s="27"/>
    </row>
    <row r="166" spans="1:255" s="22" customFormat="1">
      <c r="A166" s="27"/>
      <c r="B166" s="23"/>
      <c r="C166" s="24"/>
      <c r="D166" s="23"/>
      <c r="E166" s="23"/>
      <c r="F166" s="27"/>
      <c r="G166" s="23"/>
      <c r="H166" s="24"/>
      <c r="L166" s="23"/>
      <c r="M166" s="25"/>
      <c r="N166" s="26"/>
      <c r="O166" s="26"/>
      <c r="P166" s="26"/>
      <c r="Q166" s="26"/>
      <c r="R166" s="26"/>
      <c r="S166" s="25"/>
      <c r="T166" s="26"/>
      <c r="U166" s="26"/>
      <c r="V166" s="26"/>
      <c r="W166" s="26"/>
      <c r="X166" s="25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5"/>
      <c r="AS166" s="26"/>
      <c r="AT166" s="26"/>
      <c r="AU166" s="26"/>
      <c r="AV166" s="26"/>
      <c r="AW166" s="25"/>
      <c r="AX166" s="26"/>
      <c r="AY166" s="26"/>
      <c r="AZ166" s="26"/>
      <c r="BA166" s="26"/>
      <c r="BB166" s="26"/>
      <c r="BC166" s="26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  <c r="HQ166" s="27"/>
      <c r="HR166" s="27"/>
      <c r="HS166" s="27"/>
      <c r="HT166" s="27"/>
      <c r="HU166" s="27"/>
      <c r="HV166" s="27"/>
      <c r="HW166" s="27"/>
      <c r="HX166" s="27"/>
      <c r="HY166" s="27"/>
      <c r="HZ166" s="27"/>
      <c r="IA166" s="27"/>
      <c r="IB166" s="27"/>
      <c r="IC166" s="27"/>
      <c r="ID166" s="27"/>
      <c r="IE166" s="27"/>
      <c r="IF166" s="27"/>
      <c r="IG166" s="27"/>
      <c r="IH166" s="27"/>
      <c r="II166" s="27"/>
      <c r="IJ166" s="27"/>
      <c r="IK166" s="27"/>
      <c r="IL166" s="27"/>
      <c r="IM166" s="27"/>
      <c r="IN166" s="27"/>
      <c r="IO166" s="27"/>
      <c r="IP166" s="27"/>
      <c r="IQ166" s="27"/>
    </row>
    <row r="167" spans="1:255" s="22" customFormat="1">
      <c r="A167" s="27"/>
      <c r="B167" s="23"/>
      <c r="C167" s="24"/>
      <c r="D167" s="23"/>
      <c r="E167" s="23"/>
      <c r="F167" s="27"/>
      <c r="G167" s="23"/>
      <c r="H167" s="24"/>
      <c r="L167" s="23"/>
      <c r="M167" s="25"/>
      <c r="N167" s="26"/>
      <c r="O167" s="26"/>
      <c r="P167" s="26"/>
      <c r="Q167" s="26"/>
      <c r="R167" s="26"/>
      <c r="S167" s="25"/>
      <c r="T167" s="26"/>
      <c r="U167" s="26"/>
      <c r="V167" s="26"/>
      <c r="W167" s="26"/>
      <c r="X167" s="25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5"/>
      <c r="AS167" s="26"/>
      <c r="AT167" s="26"/>
      <c r="AU167" s="26"/>
      <c r="AV167" s="26"/>
      <c r="AW167" s="25"/>
      <c r="AX167" s="26"/>
      <c r="AY167" s="26"/>
      <c r="AZ167" s="26"/>
      <c r="BA167" s="26"/>
      <c r="BB167" s="26"/>
      <c r="BC167" s="26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  <c r="HQ167" s="27"/>
      <c r="HR167" s="27"/>
      <c r="HS167" s="27"/>
      <c r="HT167" s="27"/>
      <c r="HU167" s="27"/>
      <c r="HV167" s="27"/>
      <c r="HW167" s="27"/>
      <c r="HX167" s="27"/>
      <c r="HY167" s="27"/>
      <c r="HZ167" s="27"/>
      <c r="IA167" s="27"/>
      <c r="IB167" s="27"/>
      <c r="IC167" s="27"/>
      <c r="ID167" s="27"/>
      <c r="IE167" s="27"/>
      <c r="IF167" s="27"/>
      <c r="IG167" s="27"/>
      <c r="IH167" s="27"/>
      <c r="II167" s="27"/>
      <c r="IJ167" s="27"/>
      <c r="IK167" s="27"/>
      <c r="IL167" s="27"/>
      <c r="IM167" s="27"/>
      <c r="IN167" s="27"/>
      <c r="IO167" s="27"/>
      <c r="IP167" s="27"/>
      <c r="IQ167" s="27"/>
    </row>
    <row r="168" spans="1:255" s="22" customFormat="1">
      <c r="A168" s="27"/>
      <c r="B168" s="23"/>
      <c r="C168" s="24"/>
      <c r="D168" s="23"/>
      <c r="E168" s="23"/>
      <c r="F168" s="27"/>
      <c r="G168" s="23"/>
      <c r="H168" s="24"/>
      <c r="L168" s="23"/>
      <c r="M168" s="25"/>
      <c r="N168" s="26"/>
      <c r="O168" s="26"/>
      <c r="P168" s="26"/>
      <c r="Q168" s="26"/>
      <c r="R168" s="26"/>
      <c r="S168" s="25"/>
      <c r="T168" s="26"/>
      <c r="U168" s="26"/>
      <c r="V168" s="26"/>
      <c r="W168" s="26"/>
      <c r="X168" s="25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5"/>
      <c r="AS168" s="26"/>
      <c r="AT168" s="26"/>
      <c r="AU168" s="26"/>
      <c r="AV168" s="26"/>
      <c r="AW168" s="25"/>
      <c r="AX168" s="26"/>
      <c r="AY168" s="26"/>
      <c r="AZ168" s="26"/>
      <c r="BA168" s="26"/>
      <c r="BB168" s="26"/>
      <c r="BC168" s="26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  <c r="HQ168" s="27"/>
      <c r="HR168" s="27"/>
      <c r="HS168" s="27"/>
      <c r="HT168" s="27"/>
      <c r="HU168" s="27"/>
      <c r="HV168" s="27"/>
      <c r="HW168" s="27"/>
      <c r="HX168" s="27"/>
      <c r="HY168" s="27"/>
      <c r="HZ168" s="27"/>
      <c r="IA168" s="27"/>
      <c r="IB168" s="27"/>
      <c r="IC168" s="27"/>
      <c r="ID168" s="27"/>
      <c r="IE168" s="27"/>
      <c r="IF168" s="27"/>
      <c r="IG168" s="27"/>
      <c r="IH168" s="27"/>
      <c r="II168" s="27"/>
      <c r="IJ168" s="27"/>
      <c r="IK168" s="27"/>
      <c r="IL168" s="27"/>
      <c r="IM168" s="27"/>
      <c r="IN168" s="27"/>
      <c r="IO168" s="27"/>
      <c r="IP168" s="27"/>
      <c r="IQ168" s="27"/>
    </row>
    <row r="169" spans="1:255" s="22" customFormat="1">
      <c r="A169" s="27"/>
      <c r="B169" s="23"/>
      <c r="C169" s="24"/>
      <c r="D169" s="23"/>
      <c r="E169" s="23"/>
      <c r="F169" s="27"/>
      <c r="G169" s="23"/>
      <c r="H169" s="24"/>
      <c r="L169" s="23"/>
      <c r="M169" s="25"/>
      <c r="N169" s="26"/>
      <c r="O169" s="26"/>
      <c r="P169" s="26"/>
      <c r="Q169" s="26"/>
      <c r="R169" s="26"/>
      <c r="S169" s="25"/>
      <c r="T169" s="26"/>
      <c r="U169" s="26"/>
      <c r="V169" s="26"/>
      <c r="W169" s="26"/>
      <c r="X169" s="25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5"/>
      <c r="AS169" s="26"/>
      <c r="AT169" s="26"/>
      <c r="AU169" s="26"/>
      <c r="AV169" s="26"/>
      <c r="AW169" s="25"/>
      <c r="AX169" s="26"/>
      <c r="AY169" s="26"/>
      <c r="AZ169" s="26"/>
      <c r="BA169" s="26"/>
      <c r="BB169" s="26"/>
      <c r="BC169" s="26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7"/>
      <c r="HU169" s="27"/>
      <c r="HV169" s="27"/>
      <c r="HW169" s="27"/>
      <c r="HX169" s="27"/>
      <c r="HY169" s="27"/>
      <c r="HZ169" s="27"/>
      <c r="IA169" s="27"/>
      <c r="IB169" s="27"/>
      <c r="IC169" s="27"/>
      <c r="ID169" s="27"/>
      <c r="IE169" s="27"/>
      <c r="IF169" s="27"/>
      <c r="IG169" s="27"/>
      <c r="IH169" s="27"/>
      <c r="II169" s="27"/>
      <c r="IJ169" s="27"/>
      <c r="IK169" s="27"/>
      <c r="IL169" s="27"/>
      <c r="IM169" s="27"/>
      <c r="IN169" s="27"/>
      <c r="IO169" s="27"/>
      <c r="IP169" s="27"/>
      <c r="IQ169" s="27"/>
    </row>
    <row r="170" spans="1:255" s="22" customFormat="1">
      <c r="A170" s="27"/>
      <c r="B170" s="23"/>
      <c r="C170" s="24"/>
      <c r="D170" s="23"/>
      <c r="E170" s="23"/>
      <c r="F170" s="27"/>
      <c r="G170" s="23"/>
      <c r="H170" s="24"/>
      <c r="L170" s="23"/>
      <c r="M170" s="25"/>
      <c r="N170" s="26"/>
      <c r="O170" s="26"/>
      <c r="P170" s="26"/>
      <c r="Q170" s="26"/>
      <c r="R170" s="26"/>
      <c r="S170" s="25"/>
      <c r="T170" s="26"/>
      <c r="U170" s="26"/>
      <c r="V170" s="26"/>
      <c r="W170" s="26"/>
      <c r="X170" s="25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5"/>
      <c r="AS170" s="26"/>
      <c r="AT170" s="26"/>
      <c r="AU170" s="26"/>
      <c r="AV170" s="26"/>
      <c r="AW170" s="25"/>
      <c r="AX170" s="26"/>
      <c r="AY170" s="26"/>
      <c r="AZ170" s="26"/>
      <c r="BA170" s="26"/>
      <c r="BB170" s="26"/>
      <c r="BC170" s="26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  <c r="HQ170" s="27"/>
      <c r="HR170" s="27"/>
      <c r="HS170" s="27"/>
      <c r="HT170" s="27"/>
      <c r="HU170" s="27"/>
      <c r="HV170" s="27"/>
      <c r="HW170" s="27"/>
      <c r="HX170" s="27"/>
      <c r="HY170" s="27"/>
      <c r="HZ170" s="27"/>
      <c r="IA170" s="27"/>
      <c r="IB170" s="27"/>
      <c r="IC170" s="27"/>
      <c r="ID170" s="27"/>
      <c r="IE170" s="27"/>
      <c r="IF170" s="27"/>
      <c r="IG170" s="27"/>
      <c r="IH170" s="27"/>
      <c r="II170" s="27"/>
      <c r="IJ170" s="27"/>
      <c r="IK170" s="27"/>
      <c r="IL170" s="27"/>
      <c r="IM170" s="27"/>
      <c r="IN170" s="27"/>
      <c r="IO170" s="27"/>
      <c r="IP170" s="27"/>
      <c r="IQ170" s="27"/>
    </row>
    <row r="171" spans="1:255" s="22" customFormat="1">
      <c r="A171" s="27"/>
      <c r="B171" s="23"/>
      <c r="C171" s="24"/>
      <c r="D171" s="23"/>
      <c r="E171" s="23"/>
      <c r="F171" s="27"/>
      <c r="G171" s="23"/>
      <c r="H171" s="24"/>
      <c r="L171" s="23"/>
      <c r="M171" s="25"/>
      <c r="N171" s="26"/>
      <c r="O171" s="26"/>
      <c r="P171" s="26"/>
      <c r="Q171" s="26"/>
      <c r="R171" s="26"/>
      <c r="S171" s="25"/>
      <c r="T171" s="26"/>
      <c r="U171" s="26"/>
      <c r="V171" s="26"/>
      <c r="W171" s="26"/>
      <c r="X171" s="25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5"/>
      <c r="AS171" s="26"/>
      <c r="AT171" s="26"/>
      <c r="AU171" s="26"/>
      <c r="AV171" s="26"/>
      <c r="AW171" s="25"/>
      <c r="AX171" s="26"/>
      <c r="AY171" s="26"/>
      <c r="AZ171" s="26"/>
      <c r="BA171" s="26"/>
      <c r="BB171" s="26"/>
      <c r="BC171" s="26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7"/>
      <c r="HU171" s="27"/>
      <c r="HV171" s="27"/>
      <c r="HW171" s="27"/>
      <c r="HX171" s="27"/>
      <c r="HY171" s="27"/>
      <c r="HZ171" s="27"/>
      <c r="IA171" s="27"/>
      <c r="IB171" s="27"/>
      <c r="IC171" s="27"/>
      <c r="ID171" s="27"/>
      <c r="IE171" s="27"/>
      <c r="IF171" s="27"/>
      <c r="IG171" s="27"/>
      <c r="IH171" s="27"/>
      <c r="II171" s="27"/>
      <c r="IJ171" s="27"/>
      <c r="IK171" s="27"/>
      <c r="IL171" s="27"/>
      <c r="IM171" s="27"/>
      <c r="IN171" s="27"/>
      <c r="IO171" s="27"/>
      <c r="IP171" s="27"/>
      <c r="IQ171" s="27"/>
    </row>
    <row r="172" spans="1:255" s="22" customFormat="1">
      <c r="A172" s="27"/>
      <c r="B172" s="23"/>
      <c r="C172" s="24"/>
      <c r="D172" s="23"/>
      <c r="E172" s="23"/>
      <c r="F172" s="27"/>
      <c r="G172" s="23"/>
      <c r="H172" s="24"/>
      <c r="L172" s="23"/>
      <c r="M172" s="25"/>
      <c r="N172" s="26"/>
      <c r="O172" s="26"/>
      <c r="P172" s="26"/>
      <c r="Q172" s="26"/>
      <c r="R172" s="26"/>
      <c r="S172" s="25"/>
      <c r="T172" s="26"/>
      <c r="U172" s="26"/>
      <c r="V172" s="26"/>
      <c r="W172" s="26"/>
      <c r="X172" s="25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5"/>
      <c r="AS172" s="26"/>
      <c r="AT172" s="26"/>
      <c r="AU172" s="26"/>
      <c r="AV172" s="26"/>
      <c r="AW172" s="25"/>
      <c r="AX172" s="26"/>
      <c r="AY172" s="26"/>
      <c r="AZ172" s="26"/>
      <c r="BA172" s="26"/>
      <c r="BB172" s="26"/>
      <c r="BC172" s="26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  <c r="HQ172" s="27"/>
      <c r="HR172" s="27"/>
      <c r="HS172" s="27"/>
      <c r="HT172" s="27"/>
      <c r="HU172" s="27"/>
      <c r="HV172" s="27"/>
      <c r="HW172" s="27"/>
      <c r="HX172" s="27"/>
      <c r="HY172" s="27"/>
      <c r="HZ172" s="27"/>
      <c r="IA172" s="27"/>
      <c r="IB172" s="27"/>
      <c r="IC172" s="27"/>
      <c r="ID172" s="27"/>
      <c r="IE172" s="27"/>
      <c r="IF172" s="27"/>
      <c r="IG172" s="27"/>
      <c r="IH172" s="27"/>
      <c r="II172" s="27"/>
      <c r="IJ172" s="27"/>
      <c r="IK172" s="27"/>
      <c r="IL172" s="27"/>
      <c r="IM172" s="27"/>
      <c r="IN172" s="27"/>
      <c r="IO172" s="27"/>
      <c r="IP172" s="27"/>
      <c r="IQ172" s="27"/>
    </row>
    <row r="173" spans="1:255" s="22" customFormat="1">
      <c r="A173" s="27"/>
      <c r="B173" s="23"/>
      <c r="C173" s="24"/>
      <c r="D173" s="23"/>
      <c r="E173" s="23"/>
      <c r="F173" s="27"/>
      <c r="G173" s="23"/>
      <c r="H173" s="24"/>
      <c r="L173" s="23"/>
      <c r="M173" s="25"/>
      <c r="N173" s="26"/>
      <c r="O173" s="26"/>
      <c r="P173" s="26"/>
      <c r="Q173" s="26"/>
      <c r="R173" s="26"/>
      <c r="S173" s="25"/>
      <c r="T173" s="26"/>
      <c r="U173" s="26"/>
      <c r="V173" s="26"/>
      <c r="W173" s="26"/>
      <c r="X173" s="25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5"/>
      <c r="AS173" s="26"/>
      <c r="AT173" s="26"/>
      <c r="AU173" s="26"/>
      <c r="AV173" s="26"/>
      <c r="AW173" s="25"/>
      <c r="AX173" s="26"/>
      <c r="AY173" s="26"/>
      <c r="AZ173" s="26"/>
      <c r="BA173" s="26"/>
      <c r="BB173" s="26"/>
      <c r="BC173" s="26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7"/>
      <c r="HU173" s="27"/>
      <c r="HV173" s="27"/>
      <c r="HW173" s="27"/>
      <c r="HX173" s="27"/>
      <c r="HY173" s="27"/>
      <c r="HZ173" s="27"/>
      <c r="IA173" s="27"/>
      <c r="IB173" s="27"/>
      <c r="IC173" s="27"/>
      <c r="ID173" s="27"/>
      <c r="IE173" s="27"/>
      <c r="IF173" s="27"/>
      <c r="IG173" s="27"/>
      <c r="IH173" s="27"/>
      <c r="II173" s="27"/>
      <c r="IJ173" s="27"/>
      <c r="IK173" s="27"/>
      <c r="IL173" s="27"/>
      <c r="IM173" s="27"/>
      <c r="IN173" s="27"/>
      <c r="IO173" s="27"/>
      <c r="IP173" s="27"/>
      <c r="IQ173" s="27"/>
    </row>
    <row r="174" spans="1:255" s="22" customFormat="1">
      <c r="A174" s="27"/>
      <c r="B174" s="23"/>
      <c r="C174" s="24"/>
      <c r="D174" s="23"/>
      <c r="E174" s="23"/>
      <c r="F174" s="27"/>
      <c r="G174" s="26"/>
      <c r="H174" s="24"/>
      <c r="L174" s="23"/>
      <c r="M174" s="25"/>
      <c r="N174" s="26"/>
      <c r="O174" s="26"/>
      <c r="P174" s="26"/>
      <c r="Q174" s="26"/>
      <c r="R174" s="26"/>
      <c r="S174" s="25"/>
      <c r="T174" s="26"/>
      <c r="U174" s="26"/>
      <c r="V174" s="26"/>
      <c r="W174" s="26"/>
      <c r="X174" s="25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5"/>
      <c r="AS174" s="26"/>
      <c r="AT174" s="26"/>
      <c r="AU174" s="26"/>
      <c r="AV174" s="26"/>
      <c r="AW174" s="25"/>
      <c r="AX174" s="26"/>
      <c r="AY174" s="26"/>
      <c r="AZ174" s="26"/>
      <c r="BA174" s="26"/>
      <c r="BB174" s="26"/>
      <c r="BC174" s="26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  <c r="HQ174" s="27"/>
      <c r="HR174" s="27"/>
      <c r="HS174" s="27"/>
      <c r="HT174" s="27"/>
      <c r="HU174" s="27"/>
      <c r="HV174" s="27"/>
      <c r="HW174" s="27"/>
      <c r="HX174" s="27"/>
      <c r="HY174" s="27"/>
      <c r="HZ174" s="27"/>
      <c r="IA174" s="27"/>
      <c r="IB174" s="27"/>
      <c r="IC174" s="27"/>
      <c r="ID174" s="27"/>
      <c r="IE174" s="27"/>
      <c r="IF174" s="27"/>
      <c r="IG174" s="27"/>
      <c r="IH174" s="27"/>
      <c r="II174" s="27"/>
      <c r="IJ174" s="27"/>
      <c r="IK174" s="27"/>
      <c r="IL174" s="27"/>
      <c r="IM174" s="27"/>
      <c r="IN174" s="27"/>
      <c r="IO174" s="27"/>
      <c r="IP174" s="27"/>
      <c r="IQ174" s="27"/>
    </row>
    <row r="175" spans="1:255" s="22" customFormat="1">
      <c r="A175" s="27"/>
      <c r="B175" s="23"/>
      <c r="C175" s="24"/>
      <c r="D175" s="23"/>
      <c r="E175" s="23"/>
      <c r="F175" s="27"/>
      <c r="G175" s="26"/>
      <c r="H175" s="24"/>
      <c r="L175" s="23"/>
      <c r="M175" s="25"/>
      <c r="N175" s="26"/>
      <c r="O175" s="26"/>
      <c r="P175" s="26"/>
      <c r="Q175" s="26"/>
      <c r="R175" s="26"/>
      <c r="S175" s="25"/>
      <c r="T175" s="26"/>
      <c r="U175" s="26"/>
      <c r="V175" s="26"/>
      <c r="W175" s="26"/>
      <c r="X175" s="25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5"/>
      <c r="AS175" s="26"/>
      <c r="AT175" s="26"/>
      <c r="AU175" s="26"/>
      <c r="AV175" s="26"/>
      <c r="AW175" s="25"/>
      <c r="AX175" s="26"/>
      <c r="AY175" s="26"/>
      <c r="AZ175" s="26"/>
      <c r="BA175" s="26"/>
      <c r="BB175" s="26"/>
      <c r="BC175" s="26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  <c r="HQ175" s="27"/>
      <c r="HR175" s="27"/>
      <c r="HS175" s="27"/>
      <c r="HT175" s="27"/>
      <c r="HU175" s="27"/>
      <c r="HV175" s="27"/>
      <c r="HW175" s="27"/>
      <c r="HX175" s="27"/>
      <c r="HY175" s="27"/>
      <c r="HZ175" s="27"/>
      <c r="IA175" s="27"/>
      <c r="IB175" s="27"/>
      <c r="IC175" s="27"/>
      <c r="ID175" s="27"/>
      <c r="IE175" s="27"/>
      <c r="IF175" s="27"/>
      <c r="IG175" s="27"/>
      <c r="IH175" s="27"/>
      <c r="II175" s="27"/>
      <c r="IJ175" s="27"/>
      <c r="IK175" s="27"/>
      <c r="IL175" s="27"/>
      <c r="IM175" s="27"/>
      <c r="IN175" s="27"/>
      <c r="IO175" s="27"/>
      <c r="IP175" s="27"/>
      <c r="IQ175" s="27"/>
    </row>
    <row r="176" spans="1:255" s="22" customFormat="1">
      <c r="A176" s="27"/>
      <c r="B176" s="23"/>
      <c r="C176" s="24"/>
      <c r="D176" s="23"/>
      <c r="E176" s="23"/>
      <c r="F176" s="27"/>
      <c r="G176" s="26"/>
      <c r="H176" s="24"/>
      <c r="L176" s="23"/>
      <c r="M176" s="25"/>
      <c r="N176" s="26"/>
      <c r="O176" s="26"/>
      <c r="P176" s="26"/>
      <c r="Q176" s="26"/>
      <c r="R176" s="26"/>
      <c r="S176" s="25"/>
      <c r="T176" s="26"/>
      <c r="U176" s="26"/>
      <c r="V176" s="26"/>
      <c r="W176" s="26"/>
      <c r="X176" s="25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5"/>
      <c r="AS176" s="26"/>
      <c r="AT176" s="26"/>
      <c r="AU176" s="26"/>
      <c r="AV176" s="26"/>
      <c r="AW176" s="25"/>
      <c r="AX176" s="26"/>
      <c r="AY176" s="26"/>
      <c r="AZ176" s="26"/>
      <c r="BA176" s="26"/>
      <c r="BB176" s="26"/>
      <c r="BC176" s="26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  <c r="HQ176" s="27"/>
      <c r="HR176" s="27"/>
      <c r="HS176" s="27"/>
      <c r="HT176" s="27"/>
      <c r="HU176" s="27"/>
      <c r="HV176" s="27"/>
      <c r="HW176" s="27"/>
      <c r="HX176" s="27"/>
      <c r="HY176" s="27"/>
      <c r="HZ176" s="27"/>
      <c r="IA176" s="27"/>
      <c r="IB176" s="27"/>
      <c r="IC176" s="27"/>
      <c r="ID176" s="27"/>
      <c r="IE176" s="27"/>
      <c r="IF176" s="27"/>
      <c r="IG176" s="27"/>
      <c r="IH176" s="27"/>
      <c r="II176" s="27"/>
      <c r="IJ176" s="27"/>
      <c r="IK176" s="27"/>
      <c r="IL176" s="27"/>
      <c r="IM176" s="27"/>
      <c r="IN176" s="27"/>
      <c r="IO176" s="27"/>
      <c r="IP176" s="27"/>
      <c r="IQ176" s="27"/>
    </row>
    <row r="177" spans="1:251" s="22" customFormat="1">
      <c r="A177" s="27"/>
      <c r="B177" s="23"/>
      <c r="C177" s="24"/>
      <c r="D177" s="23"/>
      <c r="E177" s="23"/>
      <c r="F177" s="27"/>
      <c r="G177" s="23"/>
      <c r="H177" s="24"/>
      <c r="L177" s="23"/>
      <c r="M177" s="25"/>
      <c r="N177" s="26"/>
      <c r="O177" s="26"/>
      <c r="P177" s="26"/>
      <c r="Q177" s="26"/>
      <c r="R177" s="26"/>
      <c r="S177" s="25"/>
      <c r="T177" s="26"/>
      <c r="U177" s="26"/>
      <c r="V177" s="26"/>
      <c r="W177" s="26"/>
      <c r="X177" s="25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5"/>
      <c r="AS177" s="26"/>
      <c r="AT177" s="26"/>
      <c r="AU177" s="26"/>
      <c r="AV177" s="26"/>
      <c r="AW177" s="25"/>
      <c r="AX177" s="26"/>
      <c r="AY177" s="26"/>
      <c r="AZ177" s="26"/>
      <c r="BA177" s="26"/>
      <c r="BB177" s="26"/>
      <c r="BC177" s="26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  <c r="HQ177" s="27"/>
      <c r="HR177" s="27"/>
      <c r="HS177" s="27"/>
      <c r="HT177" s="27"/>
      <c r="HU177" s="27"/>
      <c r="HV177" s="27"/>
      <c r="HW177" s="27"/>
      <c r="HX177" s="27"/>
      <c r="HY177" s="27"/>
      <c r="HZ177" s="27"/>
      <c r="IA177" s="27"/>
      <c r="IB177" s="27"/>
      <c r="IC177" s="27"/>
      <c r="ID177" s="27"/>
      <c r="IE177" s="27"/>
      <c r="IF177" s="27"/>
      <c r="IG177" s="27"/>
      <c r="IH177" s="27"/>
      <c r="II177" s="27"/>
      <c r="IJ177" s="27"/>
      <c r="IK177" s="27"/>
      <c r="IL177" s="27"/>
      <c r="IM177" s="27"/>
      <c r="IN177" s="27"/>
      <c r="IO177" s="27"/>
      <c r="IP177" s="27"/>
      <c r="IQ177" s="27"/>
    </row>
    <row r="181" spans="1:251">
      <c r="H181" s="25"/>
    </row>
    <row r="182" spans="1:251" s="22" customFormat="1">
      <c r="A182" s="27"/>
      <c r="B182" s="23"/>
      <c r="C182" s="24"/>
      <c r="D182" s="23"/>
      <c r="E182" s="23"/>
      <c r="G182" s="23"/>
      <c r="H182" s="25"/>
      <c r="L182" s="23"/>
      <c r="M182" s="25"/>
      <c r="N182" s="26"/>
      <c r="O182" s="26"/>
      <c r="P182" s="26"/>
      <c r="Q182" s="26"/>
      <c r="R182" s="26"/>
      <c r="S182" s="25"/>
      <c r="T182" s="26"/>
      <c r="U182" s="26"/>
      <c r="V182" s="26"/>
      <c r="W182" s="26"/>
      <c r="X182" s="25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5"/>
      <c r="AS182" s="26"/>
      <c r="AT182" s="26"/>
      <c r="AU182" s="26"/>
      <c r="AV182" s="26"/>
      <c r="AW182" s="25"/>
      <c r="AX182" s="26"/>
      <c r="AY182" s="26"/>
      <c r="AZ182" s="26"/>
      <c r="BA182" s="26"/>
      <c r="BB182" s="26"/>
      <c r="BC182" s="26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27"/>
      <c r="DY182" s="27"/>
      <c r="DZ182" s="27"/>
      <c r="EA182" s="27"/>
      <c r="EB182" s="27"/>
      <c r="EC182" s="27"/>
      <c r="ED182" s="27"/>
      <c r="EE182" s="27"/>
      <c r="EF182" s="27"/>
      <c r="EG182" s="27"/>
      <c r="EH182" s="27"/>
      <c r="EI182" s="27"/>
      <c r="EJ182" s="27"/>
      <c r="EK182" s="27"/>
      <c r="EL182" s="27"/>
      <c r="EM182" s="27"/>
      <c r="EN182" s="27"/>
      <c r="EO182" s="27"/>
      <c r="EP182" s="27"/>
      <c r="EQ182" s="27"/>
      <c r="ER182" s="27"/>
      <c r="ES182" s="27"/>
      <c r="ET182" s="27"/>
      <c r="EU182" s="27"/>
      <c r="EV182" s="27"/>
      <c r="EW182" s="27"/>
      <c r="EX182" s="27"/>
      <c r="EY182" s="27"/>
      <c r="EZ182" s="27"/>
      <c r="FA182" s="27"/>
      <c r="FB182" s="27"/>
      <c r="FC182" s="27"/>
      <c r="FD182" s="27"/>
      <c r="FE182" s="27"/>
      <c r="FF182" s="27"/>
      <c r="FG182" s="27"/>
      <c r="FH182" s="27"/>
      <c r="FI182" s="27"/>
      <c r="FJ182" s="27"/>
      <c r="FK182" s="27"/>
      <c r="FL182" s="27"/>
      <c r="FM182" s="27"/>
      <c r="FN182" s="27"/>
      <c r="FO182" s="27"/>
      <c r="FP182" s="27"/>
      <c r="FQ182" s="27"/>
      <c r="FR182" s="27"/>
      <c r="FS182" s="27"/>
      <c r="FT182" s="27"/>
      <c r="FU182" s="27"/>
      <c r="FV182" s="27"/>
      <c r="FW182" s="27"/>
      <c r="FX182" s="27"/>
      <c r="FY182" s="27"/>
      <c r="FZ182" s="27"/>
      <c r="GA182" s="27"/>
      <c r="GB182" s="27"/>
      <c r="GC182" s="27"/>
      <c r="GD182" s="27"/>
      <c r="GE182" s="27"/>
      <c r="GF182" s="27"/>
      <c r="GG182" s="27"/>
      <c r="GH182" s="27"/>
      <c r="GI182" s="27"/>
      <c r="GJ182" s="27"/>
      <c r="GK182" s="27"/>
      <c r="GL182" s="27"/>
      <c r="GM182" s="27"/>
      <c r="GN182" s="27"/>
      <c r="GO182" s="27"/>
      <c r="GP182" s="27"/>
      <c r="GQ182" s="27"/>
      <c r="GR182" s="27"/>
      <c r="GS182" s="27"/>
      <c r="GT182" s="27"/>
      <c r="GU182" s="27"/>
      <c r="GV182" s="27"/>
      <c r="GW182" s="27"/>
      <c r="GX182" s="27"/>
      <c r="GY182" s="27"/>
      <c r="GZ182" s="27"/>
      <c r="HA182" s="27"/>
      <c r="HB182" s="27"/>
      <c r="HC182" s="27"/>
      <c r="HD182" s="27"/>
      <c r="HE182" s="27"/>
      <c r="HF182" s="27"/>
      <c r="HG182" s="27"/>
      <c r="HH182" s="27"/>
      <c r="HI182" s="27"/>
      <c r="HJ182" s="27"/>
      <c r="HK182" s="27"/>
      <c r="HL182" s="27"/>
      <c r="HM182" s="27"/>
      <c r="HN182" s="27"/>
      <c r="HO182" s="27"/>
      <c r="HP182" s="27"/>
      <c r="HQ182" s="27"/>
      <c r="HR182" s="27"/>
      <c r="HS182" s="27"/>
      <c r="HT182" s="27"/>
      <c r="HU182" s="27"/>
      <c r="HV182" s="27"/>
      <c r="HW182" s="27"/>
      <c r="HX182" s="27"/>
      <c r="HY182" s="27"/>
      <c r="HZ182" s="27"/>
      <c r="IA182" s="27"/>
      <c r="IB182" s="27"/>
      <c r="IC182" s="27"/>
      <c r="ID182" s="27"/>
      <c r="IE182" s="27"/>
      <c r="IF182" s="27"/>
      <c r="IG182" s="27"/>
      <c r="IH182" s="27"/>
      <c r="II182" s="27"/>
      <c r="IJ182" s="27"/>
      <c r="IK182" s="27"/>
      <c r="IL182" s="27"/>
      <c r="IM182" s="27"/>
      <c r="IN182" s="27"/>
      <c r="IO182" s="27"/>
      <c r="IP182" s="27"/>
      <c r="IQ182" s="27"/>
    </row>
    <row r="183" spans="1:251" s="22" customFormat="1">
      <c r="A183" s="27"/>
      <c r="B183" s="23"/>
      <c r="C183" s="24"/>
      <c r="D183" s="23"/>
      <c r="E183" s="23"/>
      <c r="G183" s="23"/>
      <c r="H183" s="25"/>
      <c r="L183" s="23"/>
      <c r="M183" s="25"/>
      <c r="N183" s="26"/>
      <c r="O183" s="26"/>
      <c r="P183" s="26"/>
      <c r="Q183" s="26"/>
      <c r="R183" s="26"/>
      <c r="S183" s="25"/>
      <c r="T183" s="26"/>
      <c r="U183" s="26"/>
      <c r="V183" s="26"/>
      <c r="W183" s="26"/>
      <c r="X183" s="25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5"/>
      <c r="AS183" s="26"/>
      <c r="AT183" s="26"/>
      <c r="AU183" s="26"/>
      <c r="AV183" s="26"/>
      <c r="AW183" s="25"/>
      <c r="AX183" s="26"/>
      <c r="AY183" s="26"/>
      <c r="AZ183" s="26"/>
      <c r="BA183" s="26"/>
      <c r="BB183" s="26"/>
      <c r="BC183" s="26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  <c r="DW183" s="27"/>
      <c r="DX183" s="27"/>
      <c r="DY183" s="27"/>
      <c r="DZ183" s="27"/>
      <c r="EA183" s="27"/>
      <c r="EB183" s="27"/>
      <c r="EC183" s="27"/>
      <c r="ED183" s="27"/>
      <c r="EE183" s="27"/>
      <c r="EF183" s="27"/>
      <c r="EG183" s="27"/>
      <c r="EH183" s="27"/>
      <c r="EI183" s="27"/>
      <c r="EJ183" s="27"/>
      <c r="EK183" s="27"/>
      <c r="EL183" s="27"/>
      <c r="EM183" s="27"/>
      <c r="EN183" s="27"/>
      <c r="EO183" s="27"/>
      <c r="EP183" s="27"/>
      <c r="EQ183" s="27"/>
      <c r="ER183" s="27"/>
      <c r="ES183" s="27"/>
      <c r="ET183" s="27"/>
      <c r="EU183" s="27"/>
      <c r="EV183" s="27"/>
      <c r="EW183" s="27"/>
      <c r="EX183" s="27"/>
      <c r="EY183" s="27"/>
      <c r="EZ183" s="27"/>
      <c r="FA183" s="27"/>
      <c r="FB183" s="27"/>
      <c r="FC183" s="27"/>
      <c r="FD183" s="27"/>
      <c r="FE183" s="27"/>
      <c r="FF183" s="27"/>
      <c r="FG183" s="27"/>
      <c r="FH183" s="27"/>
      <c r="FI183" s="27"/>
      <c r="FJ183" s="27"/>
      <c r="FK183" s="27"/>
      <c r="FL183" s="27"/>
      <c r="FM183" s="27"/>
      <c r="FN183" s="27"/>
      <c r="FO183" s="27"/>
      <c r="FP183" s="27"/>
      <c r="FQ183" s="27"/>
      <c r="FR183" s="27"/>
      <c r="FS183" s="27"/>
      <c r="FT183" s="27"/>
      <c r="FU183" s="27"/>
      <c r="FV183" s="27"/>
      <c r="FW183" s="27"/>
      <c r="FX183" s="27"/>
      <c r="FY183" s="27"/>
      <c r="FZ183" s="27"/>
      <c r="GA183" s="27"/>
      <c r="GB183" s="27"/>
      <c r="GC183" s="27"/>
      <c r="GD183" s="27"/>
      <c r="GE183" s="27"/>
      <c r="GF183" s="27"/>
      <c r="GG183" s="27"/>
      <c r="GH183" s="27"/>
      <c r="GI183" s="27"/>
      <c r="GJ183" s="27"/>
      <c r="GK183" s="27"/>
      <c r="GL183" s="27"/>
      <c r="GM183" s="27"/>
      <c r="GN183" s="27"/>
      <c r="GO183" s="27"/>
      <c r="GP183" s="27"/>
      <c r="GQ183" s="27"/>
      <c r="GR183" s="27"/>
      <c r="GS183" s="27"/>
      <c r="GT183" s="27"/>
      <c r="GU183" s="27"/>
      <c r="GV183" s="27"/>
      <c r="GW183" s="27"/>
      <c r="GX183" s="27"/>
      <c r="GY183" s="27"/>
      <c r="GZ183" s="27"/>
      <c r="HA183" s="27"/>
      <c r="HB183" s="27"/>
      <c r="HC183" s="27"/>
      <c r="HD183" s="27"/>
      <c r="HE183" s="27"/>
      <c r="HF183" s="27"/>
      <c r="HG183" s="27"/>
      <c r="HH183" s="27"/>
      <c r="HI183" s="27"/>
      <c r="HJ183" s="27"/>
      <c r="HK183" s="27"/>
      <c r="HL183" s="27"/>
      <c r="HM183" s="27"/>
      <c r="HN183" s="27"/>
      <c r="HO183" s="27"/>
      <c r="HP183" s="27"/>
      <c r="HQ183" s="27"/>
      <c r="HR183" s="27"/>
      <c r="HS183" s="27"/>
      <c r="HT183" s="27"/>
      <c r="HU183" s="27"/>
      <c r="HV183" s="27"/>
      <c r="HW183" s="27"/>
      <c r="HX183" s="27"/>
      <c r="HY183" s="27"/>
      <c r="HZ183" s="27"/>
      <c r="IA183" s="27"/>
      <c r="IB183" s="27"/>
      <c r="IC183" s="27"/>
      <c r="ID183" s="27"/>
      <c r="IE183" s="27"/>
      <c r="IF183" s="27"/>
      <c r="IG183" s="27"/>
      <c r="IH183" s="27"/>
      <c r="II183" s="27"/>
      <c r="IJ183" s="27"/>
      <c r="IK183" s="27"/>
      <c r="IL183" s="27"/>
      <c r="IM183" s="27"/>
      <c r="IN183" s="27"/>
      <c r="IO183" s="27"/>
      <c r="IP183" s="27"/>
      <c r="IQ183" s="27"/>
    </row>
    <row r="184" spans="1:251" s="22" customFormat="1">
      <c r="A184" s="27"/>
      <c r="B184" s="23"/>
      <c r="C184" s="24"/>
      <c r="D184" s="23"/>
      <c r="E184" s="23"/>
      <c r="G184" s="23"/>
      <c r="H184" s="25"/>
      <c r="L184" s="23"/>
      <c r="M184" s="25"/>
      <c r="N184" s="26"/>
      <c r="O184" s="26"/>
      <c r="P184" s="26"/>
      <c r="Q184" s="26"/>
      <c r="R184" s="26"/>
      <c r="S184" s="25"/>
      <c r="T184" s="26"/>
      <c r="U184" s="26"/>
      <c r="V184" s="26"/>
      <c r="W184" s="26"/>
      <c r="X184" s="25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5"/>
      <c r="AS184" s="26"/>
      <c r="AT184" s="26"/>
      <c r="AU184" s="26"/>
      <c r="AV184" s="26"/>
      <c r="AW184" s="25"/>
      <c r="AX184" s="26"/>
      <c r="AY184" s="26"/>
      <c r="AZ184" s="26"/>
      <c r="BA184" s="26"/>
      <c r="BB184" s="26"/>
      <c r="BC184" s="26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  <c r="EF184" s="27"/>
      <c r="EG184" s="27"/>
      <c r="EH184" s="27"/>
      <c r="EI184" s="27"/>
      <c r="EJ184" s="27"/>
      <c r="EK184" s="27"/>
      <c r="EL184" s="27"/>
      <c r="EM184" s="27"/>
      <c r="EN184" s="27"/>
      <c r="EO184" s="27"/>
      <c r="EP184" s="27"/>
      <c r="EQ184" s="27"/>
      <c r="ER184" s="27"/>
      <c r="ES184" s="27"/>
      <c r="ET184" s="27"/>
      <c r="EU184" s="27"/>
      <c r="EV184" s="27"/>
      <c r="EW184" s="27"/>
      <c r="EX184" s="27"/>
      <c r="EY184" s="27"/>
      <c r="EZ184" s="27"/>
      <c r="FA184" s="27"/>
      <c r="FB184" s="27"/>
      <c r="FC184" s="27"/>
      <c r="FD184" s="27"/>
      <c r="FE184" s="27"/>
      <c r="FF184" s="27"/>
      <c r="FG184" s="27"/>
      <c r="FH184" s="27"/>
      <c r="FI184" s="27"/>
      <c r="FJ184" s="27"/>
      <c r="FK184" s="27"/>
      <c r="FL184" s="27"/>
      <c r="FM184" s="27"/>
      <c r="FN184" s="27"/>
      <c r="FO184" s="27"/>
      <c r="FP184" s="27"/>
      <c r="FQ184" s="27"/>
      <c r="FR184" s="27"/>
      <c r="FS184" s="27"/>
      <c r="FT184" s="27"/>
      <c r="FU184" s="27"/>
      <c r="FV184" s="27"/>
      <c r="FW184" s="27"/>
      <c r="FX184" s="27"/>
      <c r="FY184" s="27"/>
      <c r="FZ184" s="27"/>
      <c r="GA184" s="27"/>
      <c r="GB184" s="27"/>
      <c r="GC184" s="27"/>
      <c r="GD184" s="27"/>
      <c r="GE184" s="27"/>
      <c r="GF184" s="27"/>
      <c r="GG184" s="27"/>
      <c r="GH184" s="27"/>
      <c r="GI184" s="27"/>
      <c r="GJ184" s="27"/>
      <c r="GK184" s="27"/>
      <c r="GL184" s="27"/>
      <c r="GM184" s="27"/>
      <c r="GN184" s="27"/>
      <c r="GO184" s="27"/>
      <c r="GP184" s="27"/>
      <c r="GQ184" s="27"/>
      <c r="GR184" s="27"/>
      <c r="GS184" s="27"/>
      <c r="GT184" s="27"/>
      <c r="GU184" s="27"/>
      <c r="GV184" s="27"/>
      <c r="GW184" s="27"/>
      <c r="GX184" s="27"/>
      <c r="GY184" s="27"/>
      <c r="GZ184" s="27"/>
      <c r="HA184" s="27"/>
      <c r="HB184" s="27"/>
      <c r="HC184" s="27"/>
      <c r="HD184" s="27"/>
      <c r="HE184" s="27"/>
      <c r="HF184" s="27"/>
      <c r="HG184" s="27"/>
      <c r="HH184" s="27"/>
      <c r="HI184" s="27"/>
      <c r="HJ184" s="27"/>
      <c r="HK184" s="27"/>
      <c r="HL184" s="27"/>
      <c r="HM184" s="27"/>
      <c r="HN184" s="27"/>
      <c r="HO184" s="27"/>
      <c r="HP184" s="27"/>
      <c r="HQ184" s="27"/>
      <c r="HR184" s="27"/>
      <c r="HS184" s="27"/>
      <c r="HT184" s="27"/>
      <c r="HU184" s="27"/>
      <c r="HV184" s="27"/>
      <c r="HW184" s="27"/>
      <c r="HX184" s="27"/>
      <c r="HY184" s="27"/>
      <c r="HZ184" s="27"/>
      <c r="IA184" s="27"/>
      <c r="IB184" s="27"/>
      <c r="IC184" s="27"/>
      <c r="ID184" s="27"/>
      <c r="IE184" s="27"/>
      <c r="IF184" s="27"/>
      <c r="IG184" s="27"/>
      <c r="IH184" s="27"/>
      <c r="II184" s="27"/>
      <c r="IJ184" s="27"/>
      <c r="IK184" s="27"/>
      <c r="IL184" s="27"/>
      <c r="IM184" s="27"/>
      <c r="IN184" s="27"/>
      <c r="IO184" s="27"/>
      <c r="IP184" s="27"/>
      <c r="IQ184" s="27"/>
    </row>
    <row r="185" spans="1:251" s="22" customFormat="1">
      <c r="A185" s="27"/>
      <c r="B185" s="23"/>
      <c r="C185" s="24"/>
      <c r="D185" s="23"/>
      <c r="E185" s="23"/>
      <c r="G185" s="23"/>
      <c r="H185" s="25"/>
      <c r="L185" s="23"/>
      <c r="M185" s="25"/>
      <c r="N185" s="26"/>
      <c r="O185" s="26"/>
      <c r="P185" s="26"/>
      <c r="Q185" s="26"/>
      <c r="R185" s="26"/>
      <c r="S185" s="25"/>
      <c r="T185" s="26"/>
      <c r="U185" s="26"/>
      <c r="V185" s="26"/>
      <c r="W185" s="26"/>
      <c r="X185" s="25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5"/>
      <c r="AS185" s="26"/>
      <c r="AT185" s="26"/>
      <c r="AU185" s="26"/>
      <c r="AV185" s="26"/>
      <c r="AW185" s="25"/>
      <c r="AX185" s="26"/>
      <c r="AY185" s="26"/>
      <c r="AZ185" s="26"/>
      <c r="BA185" s="26"/>
      <c r="BB185" s="26"/>
      <c r="BC185" s="26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  <c r="DW185" s="27"/>
      <c r="DX185" s="27"/>
      <c r="DY185" s="27"/>
      <c r="DZ185" s="27"/>
      <c r="EA185" s="27"/>
      <c r="EB185" s="27"/>
      <c r="EC185" s="27"/>
      <c r="ED185" s="27"/>
      <c r="EE185" s="27"/>
      <c r="EF185" s="27"/>
      <c r="EG185" s="27"/>
      <c r="EH185" s="27"/>
      <c r="EI185" s="27"/>
      <c r="EJ185" s="27"/>
      <c r="EK185" s="27"/>
      <c r="EL185" s="27"/>
      <c r="EM185" s="27"/>
      <c r="EN185" s="27"/>
      <c r="EO185" s="27"/>
      <c r="EP185" s="27"/>
      <c r="EQ185" s="27"/>
      <c r="ER185" s="27"/>
      <c r="ES185" s="27"/>
      <c r="ET185" s="27"/>
      <c r="EU185" s="27"/>
      <c r="EV185" s="27"/>
      <c r="EW185" s="27"/>
      <c r="EX185" s="27"/>
      <c r="EY185" s="27"/>
      <c r="EZ185" s="27"/>
      <c r="FA185" s="27"/>
      <c r="FB185" s="27"/>
      <c r="FC185" s="27"/>
      <c r="FD185" s="27"/>
      <c r="FE185" s="27"/>
      <c r="FF185" s="27"/>
      <c r="FG185" s="27"/>
      <c r="FH185" s="27"/>
      <c r="FI185" s="27"/>
      <c r="FJ185" s="27"/>
      <c r="FK185" s="27"/>
      <c r="FL185" s="27"/>
      <c r="FM185" s="27"/>
      <c r="FN185" s="27"/>
      <c r="FO185" s="27"/>
      <c r="FP185" s="27"/>
      <c r="FQ185" s="27"/>
      <c r="FR185" s="27"/>
      <c r="FS185" s="27"/>
      <c r="FT185" s="27"/>
      <c r="FU185" s="27"/>
      <c r="FV185" s="27"/>
      <c r="FW185" s="27"/>
      <c r="FX185" s="27"/>
      <c r="FY185" s="27"/>
      <c r="FZ185" s="27"/>
      <c r="GA185" s="27"/>
      <c r="GB185" s="27"/>
      <c r="GC185" s="27"/>
      <c r="GD185" s="27"/>
      <c r="GE185" s="27"/>
      <c r="GF185" s="27"/>
      <c r="GG185" s="27"/>
      <c r="GH185" s="27"/>
      <c r="GI185" s="27"/>
      <c r="GJ185" s="27"/>
      <c r="GK185" s="27"/>
      <c r="GL185" s="27"/>
      <c r="GM185" s="27"/>
      <c r="GN185" s="27"/>
      <c r="GO185" s="27"/>
      <c r="GP185" s="27"/>
      <c r="GQ185" s="27"/>
      <c r="GR185" s="27"/>
      <c r="GS185" s="27"/>
      <c r="GT185" s="27"/>
      <c r="GU185" s="27"/>
      <c r="GV185" s="27"/>
      <c r="GW185" s="27"/>
      <c r="GX185" s="27"/>
      <c r="GY185" s="27"/>
      <c r="GZ185" s="27"/>
      <c r="HA185" s="27"/>
      <c r="HB185" s="27"/>
      <c r="HC185" s="27"/>
      <c r="HD185" s="27"/>
      <c r="HE185" s="27"/>
      <c r="HF185" s="27"/>
      <c r="HG185" s="27"/>
      <c r="HH185" s="27"/>
      <c r="HI185" s="27"/>
      <c r="HJ185" s="27"/>
      <c r="HK185" s="27"/>
      <c r="HL185" s="27"/>
      <c r="HM185" s="27"/>
      <c r="HN185" s="27"/>
      <c r="HO185" s="27"/>
      <c r="HP185" s="27"/>
      <c r="HQ185" s="27"/>
      <c r="HR185" s="27"/>
      <c r="HS185" s="27"/>
      <c r="HT185" s="27"/>
      <c r="HU185" s="27"/>
      <c r="HV185" s="27"/>
      <c r="HW185" s="27"/>
      <c r="HX185" s="27"/>
      <c r="HY185" s="27"/>
      <c r="HZ185" s="27"/>
      <c r="IA185" s="27"/>
      <c r="IB185" s="27"/>
      <c r="IC185" s="27"/>
      <c r="ID185" s="27"/>
      <c r="IE185" s="27"/>
      <c r="IF185" s="27"/>
      <c r="IG185" s="27"/>
      <c r="IH185" s="27"/>
      <c r="II185" s="27"/>
      <c r="IJ185" s="27"/>
      <c r="IK185" s="27"/>
      <c r="IL185" s="27"/>
      <c r="IM185" s="27"/>
      <c r="IN185" s="27"/>
      <c r="IO185" s="27"/>
      <c r="IP185" s="27"/>
      <c r="IQ185" s="27"/>
    </row>
    <row r="186" spans="1:251" s="22" customFormat="1">
      <c r="A186" s="27"/>
      <c r="B186" s="23"/>
      <c r="C186" s="24"/>
      <c r="D186" s="23"/>
      <c r="E186" s="23"/>
      <c r="G186" s="23"/>
      <c r="H186" s="25"/>
      <c r="L186" s="23"/>
      <c r="M186" s="25"/>
      <c r="N186" s="26"/>
      <c r="O186" s="26"/>
      <c r="P186" s="26"/>
      <c r="Q186" s="26"/>
      <c r="R186" s="26"/>
      <c r="S186" s="25"/>
      <c r="T186" s="26"/>
      <c r="U186" s="26"/>
      <c r="V186" s="26"/>
      <c r="W186" s="26"/>
      <c r="X186" s="25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5"/>
      <c r="AS186" s="26"/>
      <c r="AT186" s="26"/>
      <c r="AU186" s="26"/>
      <c r="AV186" s="26"/>
      <c r="AW186" s="25"/>
      <c r="AX186" s="26"/>
      <c r="AY186" s="26"/>
      <c r="AZ186" s="26"/>
      <c r="BA186" s="26"/>
      <c r="BB186" s="26"/>
      <c r="BC186" s="26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  <c r="DK186" s="27"/>
      <c r="DL186" s="27"/>
      <c r="DM186" s="27"/>
      <c r="DN186" s="27"/>
      <c r="DO186" s="27"/>
      <c r="DP186" s="27"/>
      <c r="DQ186" s="27"/>
      <c r="DR186" s="27"/>
      <c r="DS186" s="27"/>
      <c r="DT186" s="27"/>
      <c r="DU186" s="27"/>
      <c r="DV186" s="27"/>
      <c r="DW186" s="27"/>
      <c r="DX186" s="27"/>
      <c r="DY186" s="27"/>
      <c r="DZ186" s="27"/>
      <c r="EA186" s="27"/>
      <c r="EB186" s="27"/>
      <c r="EC186" s="27"/>
      <c r="ED186" s="27"/>
      <c r="EE186" s="27"/>
      <c r="EF186" s="27"/>
      <c r="EG186" s="27"/>
      <c r="EH186" s="27"/>
      <c r="EI186" s="27"/>
      <c r="EJ186" s="27"/>
      <c r="EK186" s="27"/>
      <c r="EL186" s="27"/>
      <c r="EM186" s="27"/>
      <c r="EN186" s="27"/>
      <c r="EO186" s="27"/>
      <c r="EP186" s="27"/>
      <c r="EQ186" s="27"/>
      <c r="ER186" s="27"/>
      <c r="ES186" s="27"/>
      <c r="ET186" s="27"/>
      <c r="EU186" s="27"/>
      <c r="EV186" s="27"/>
      <c r="EW186" s="27"/>
      <c r="EX186" s="27"/>
      <c r="EY186" s="27"/>
      <c r="EZ186" s="27"/>
      <c r="FA186" s="27"/>
      <c r="FB186" s="27"/>
      <c r="FC186" s="27"/>
      <c r="FD186" s="27"/>
      <c r="FE186" s="27"/>
      <c r="FF186" s="27"/>
      <c r="FG186" s="27"/>
      <c r="FH186" s="27"/>
      <c r="FI186" s="27"/>
      <c r="FJ186" s="27"/>
      <c r="FK186" s="27"/>
      <c r="FL186" s="27"/>
      <c r="FM186" s="27"/>
      <c r="FN186" s="27"/>
      <c r="FO186" s="27"/>
      <c r="FP186" s="27"/>
      <c r="FQ186" s="27"/>
      <c r="FR186" s="27"/>
      <c r="FS186" s="27"/>
      <c r="FT186" s="27"/>
      <c r="FU186" s="27"/>
      <c r="FV186" s="27"/>
      <c r="FW186" s="27"/>
      <c r="FX186" s="27"/>
      <c r="FY186" s="27"/>
      <c r="FZ186" s="27"/>
      <c r="GA186" s="27"/>
      <c r="GB186" s="27"/>
      <c r="GC186" s="27"/>
      <c r="GD186" s="27"/>
      <c r="GE186" s="27"/>
      <c r="GF186" s="27"/>
      <c r="GG186" s="27"/>
      <c r="GH186" s="27"/>
      <c r="GI186" s="27"/>
      <c r="GJ186" s="27"/>
      <c r="GK186" s="27"/>
      <c r="GL186" s="27"/>
      <c r="GM186" s="27"/>
      <c r="GN186" s="27"/>
      <c r="GO186" s="27"/>
      <c r="GP186" s="27"/>
      <c r="GQ186" s="27"/>
      <c r="GR186" s="27"/>
      <c r="GS186" s="27"/>
      <c r="GT186" s="27"/>
      <c r="GU186" s="27"/>
      <c r="GV186" s="27"/>
      <c r="GW186" s="27"/>
      <c r="GX186" s="27"/>
      <c r="GY186" s="27"/>
      <c r="GZ186" s="27"/>
      <c r="HA186" s="27"/>
      <c r="HB186" s="27"/>
      <c r="HC186" s="27"/>
      <c r="HD186" s="27"/>
      <c r="HE186" s="27"/>
      <c r="HF186" s="27"/>
      <c r="HG186" s="27"/>
      <c r="HH186" s="27"/>
      <c r="HI186" s="27"/>
      <c r="HJ186" s="27"/>
      <c r="HK186" s="27"/>
      <c r="HL186" s="27"/>
      <c r="HM186" s="27"/>
      <c r="HN186" s="27"/>
      <c r="HO186" s="27"/>
      <c r="HP186" s="27"/>
      <c r="HQ186" s="27"/>
      <c r="HR186" s="27"/>
      <c r="HS186" s="27"/>
      <c r="HT186" s="27"/>
      <c r="HU186" s="27"/>
      <c r="HV186" s="27"/>
      <c r="HW186" s="27"/>
      <c r="HX186" s="27"/>
      <c r="HY186" s="27"/>
      <c r="HZ186" s="27"/>
      <c r="IA186" s="27"/>
      <c r="IB186" s="27"/>
      <c r="IC186" s="27"/>
      <c r="ID186" s="27"/>
      <c r="IE186" s="27"/>
      <c r="IF186" s="27"/>
      <c r="IG186" s="27"/>
      <c r="IH186" s="27"/>
      <c r="II186" s="27"/>
      <c r="IJ186" s="27"/>
      <c r="IK186" s="27"/>
      <c r="IL186" s="27"/>
      <c r="IM186" s="27"/>
      <c r="IN186" s="27"/>
      <c r="IO186" s="27"/>
      <c r="IP186" s="27"/>
      <c r="IQ186" s="27"/>
    </row>
    <row r="187" spans="1:251" s="22" customFormat="1">
      <c r="A187" s="27"/>
      <c r="B187" s="23"/>
      <c r="C187" s="24"/>
      <c r="D187" s="23"/>
      <c r="E187" s="23"/>
      <c r="G187" s="23"/>
      <c r="H187" s="25"/>
      <c r="L187" s="23"/>
      <c r="M187" s="25"/>
      <c r="N187" s="26"/>
      <c r="O187" s="26"/>
      <c r="P187" s="26"/>
      <c r="Q187" s="26"/>
      <c r="R187" s="26"/>
      <c r="S187" s="25"/>
      <c r="T187" s="26"/>
      <c r="U187" s="26"/>
      <c r="V187" s="26"/>
      <c r="W187" s="26"/>
      <c r="X187" s="25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5"/>
      <c r="AS187" s="26"/>
      <c r="AT187" s="26"/>
      <c r="AU187" s="26"/>
      <c r="AV187" s="26"/>
      <c r="AW187" s="25"/>
      <c r="AX187" s="26"/>
      <c r="AY187" s="26"/>
      <c r="AZ187" s="26"/>
      <c r="BA187" s="26"/>
      <c r="BB187" s="26"/>
      <c r="BC187" s="26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  <c r="DD187" s="27"/>
      <c r="DE187" s="27"/>
      <c r="DF187" s="27"/>
      <c r="DG187" s="27"/>
      <c r="DH187" s="27"/>
      <c r="DI187" s="27"/>
      <c r="DJ187" s="27"/>
      <c r="DK187" s="27"/>
      <c r="DL187" s="27"/>
      <c r="DM187" s="27"/>
      <c r="DN187" s="27"/>
      <c r="DO187" s="27"/>
      <c r="DP187" s="27"/>
      <c r="DQ187" s="27"/>
      <c r="DR187" s="27"/>
      <c r="DS187" s="27"/>
      <c r="DT187" s="27"/>
      <c r="DU187" s="27"/>
      <c r="DV187" s="27"/>
      <c r="DW187" s="27"/>
      <c r="DX187" s="27"/>
      <c r="DY187" s="27"/>
      <c r="DZ187" s="27"/>
      <c r="EA187" s="27"/>
      <c r="EB187" s="27"/>
      <c r="EC187" s="27"/>
      <c r="ED187" s="27"/>
      <c r="EE187" s="27"/>
      <c r="EF187" s="27"/>
      <c r="EG187" s="27"/>
      <c r="EH187" s="27"/>
      <c r="EI187" s="27"/>
      <c r="EJ187" s="27"/>
      <c r="EK187" s="27"/>
      <c r="EL187" s="27"/>
      <c r="EM187" s="27"/>
      <c r="EN187" s="27"/>
      <c r="EO187" s="27"/>
      <c r="EP187" s="27"/>
      <c r="EQ187" s="27"/>
      <c r="ER187" s="27"/>
      <c r="ES187" s="27"/>
      <c r="ET187" s="27"/>
      <c r="EU187" s="27"/>
      <c r="EV187" s="27"/>
      <c r="EW187" s="27"/>
      <c r="EX187" s="27"/>
      <c r="EY187" s="27"/>
      <c r="EZ187" s="27"/>
      <c r="FA187" s="27"/>
      <c r="FB187" s="27"/>
      <c r="FC187" s="27"/>
      <c r="FD187" s="27"/>
      <c r="FE187" s="27"/>
      <c r="FF187" s="27"/>
      <c r="FG187" s="27"/>
      <c r="FH187" s="27"/>
      <c r="FI187" s="27"/>
      <c r="FJ187" s="27"/>
      <c r="FK187" s="27"/>
      <c r="FL187" s="27"/>
      <c r="FM187" s="27"/>
      <c r="FN187" s="27"/>
      <c r="FO187" s="27"/>
      <c r="FP187" s="27"/>
      <c r="FQ187" s="27"/>
      <c r="FR187" s="27"/>
      <c r="FS187" s="27"/>
      <c r="FT187" s="27"/>
      <c r="FU187" s="27"/>
      <c r="FV187" s="27"/>
      <c r="FW187" s="27"/>
      <c r="FX187" s="27"/>
      <c r="FY187" s="27"/>
      <c r="FZ187" s="27"/>
      <c r="GA187" s="27"/>
      <c r="GB187" s="27"/>
      <c r="GC187" s="27"/>
      <c r="GD187" s="27"/>
      <c r="GE187" s="27"/>
      <c r="GF187" s="27"/>
      <c r="GG187" s="27"/>
      <c r="GH187" s="27"/>
      <c r="GI187" s="27"/>
      <c r="GJ187" s="27"/>
      <c r="GK187" s="27"/>
      <c r="GL187" s="27"/>
      <c r="GM187" s="27"/>
      <c r="GN187" s="27"/>
      <c r="GO187" s="27"/>
      <c r="GP187" s="27"/>
      <c r="GQ187" s="27"/>
      <c r="GR187" s="27"/>
      <c r="GS187" s="27"/>
      <c r="GT187" s="27"/>
      <c r="GU187" s="27"/>
      <c r="GV187" s="27"/>
      <c r="GW187" s="27"/>
      <c r="GX187" s="27"/>
      <c r="GY187" s="27"/>
      <c r="GZ187" s="27"/>
      <c r="HA187" s="27"/>
      <c r="HB187" s="27"/>
      <c r="HC187" s="27"/>
      <c r="HD187" s="27"/>
      <c r="HE187" s="27"/>
      <c r="HF187" s="27"/>
      <c r="HG187" s="27"/>
      <c r="HH187" s="27"/>
      <c r="HI187" s="27"/>
      <c r="HJ187" s="27"/>
      <c r="HK187" s="27"/>
      <c r="HL187" s="27"/>
      <c r="HM187" s="27"/>
      <c r="HN187" s="27"/>
      <c r="HO187" s="27"/>
      <c r="HP187" s="27"/>
      <c r="HQ187" s="27"/>
      <c r="HR187" s="27"/>
      <c r="HS187" s="27"/>
      <c r="HT187" s="27"/>
      <c r="HU187" s="27"/>
      <c r="HV187" s="27"/>
      <c r="HW187" s="27"/>
      <c r="HX187" s="27"/>
      <c r="HY187" s="27"/>
      <c r="HZ187" s="27"/>
      <c r="IA187" s="27"/>
      <c r="IB187" s="27"/>
      <c r="IC187" s="27"/>
      <c r="ID187" s="27"/>
      <c r="IE187" s="27"/>
      <c r="IF187" s="27"/>
      <c r="IG187" s="27"/>
      <c r="IH187" s="27"/>
      <c r="II187" s="27"/>
      <c r="IJ187" s="27"/>
      <c r="IK187" s="27"/>
      <c r="IL187" s="27"/>
      <c r="IM187" s="27"/>
      <c r="IN187" s="27"/>
      <c r="IO187" s="27"/>
      <c r="IP187" s="27"/>
      <c r="IQ187" s="27"/>
    </row>
    <row r="188" spans="1:251" s="22" customFormat="1">
      <c r="A188" s="27"/>
      <c r="B188" s="23"/>
      <c r="C188" s="24"/>
      <c r="D188" s="23"/>
      <c r="E188" s="23"/>
      <c r="G188" s="23"/>
      <c r="H188" s="25"/>
      <c r="L188" s="23"/>
      <c r="M188" s="25"/>
      <c r="N188" s="26"/>
      <c r="O188" s="26"/>
      <c r="P188" s="26"/>
      <c r="Q188" s="26"/>
      <c r="R188" s="26"/>
      <c r="S188" s="25"/>
      <c r="T188" s="26"/>
      <c r="U188" s="26"/>
      <c r="V188" s="26"/>
      <c r="W188" s="26"/>
      <c r="X188" s="25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5"/>
      <c r="AS188" s="26"/>
      <c r="AT188" s="26"/>
      <c r="AU188" s="26"/>
      <c r="AV188" s="26"/>
      <c r="AW188" s="25"/>
      <c r="AX188" s="26"/>
      <c r="AY188" s="26"/>
      <c r="AZ188" s="26"/>
      <c r="BA188" s="26"/>
      <c r="BB188" s="26"/>
      <c r="BC188" s="26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  <c r="DD188" s="27"/>
      <c r="DE188" s="27"/>
      <c r="DF188" s="27"/>
      <c r="DG188" s="27"/>
      <c r="DH188" s="27"/>
      <c r="DI188" s="27"/>
      <c r="DJ188" s="27"/>
      <c r="DK188" s="27"/>
      <c r="DL188" s="27"/>
      <c r="DM188" s="27"/>
      <c r="DN188" s="27"/>
      <c r="DO188" s="27"/>
      <c r="DP188" s="27"/>
      <c r="DQ188" s="27"/>
      <c r="DR188" s="27"/>
      <c r="DS188" s="27"/>
      <c r="DT188" s="27"/>
      <c r="DU188" s="27"/>
      <c r="DV188" s="27"/>
      <c r="DW188" s="27"/>
      <c r="DX188" s="27"/>
      <c r="DY188" s="27"/>
      <c r="DZ188" s="27"/>
      <c r="EA188" s="27"/>
      <c r="EB188" s="27"/>
      <c r="EC188" s="27"/>
      <c r="ED188" s="27"/>
      <c r="EE188" s="27"/>
      <c r="EF188" s="27"/>
      <c r="EG188" s="27"/>
      <c r="EH188" s="27"/>
      <c r="EI188" s="27"/>
      <c r="EJ188" s="27"/>
      <c r="EK188" s="27"/>
      <c r="EL188" s="27"/>
      <c r="EM188" s="27"/>
      <c r="EN188" s="27"/>
      <c r="EO188" s="27"/>
      <c r="EP188" s="27"/>
      <c r="EQ188" s="27"/>
      <c r="ER188" s="27"/>
      <c r="ES188" s="27"/>
      <c r="ET188" s="27"/>
      <c r="EU188" s="27"/>
      <c r="EV188" s="27"/>
      <c r="EW188" s="27"/>
      <c r="EX188" s="27"/>
      <c r="EY188" s="27"/>
      <c r="EZ188" s="27"/>
      <c r="FA188" s="27"/>
      <c r="FB188" s="27"/>
      <c r="FC188" s="27"/>
      <c r="FD188" s="27"/>
      <c r="FE188" s="27"/>
      <c r="FF188" s="27"/>
      <c r="FG188" s="27"/>
      <c r="FH188" s="27"/>
      <c r="FI188" s="27"/>
      <c r="FJ188" s="27"/>
      <c r="FK188" s="27"/>
      <c r="FL188" s="27"/>
      <c r="FM188" s="27"/>
      <c r="FN188" s="27"/>
      <c r="FO188" s="27"/>
      <c r="FP188" s="27"/>
      <c r="FQ188" s="27"/>
      <c r="FR188" s="27"/>
      <c r="FS188" s="27"/>
      <c r="FT188" s="27"/>
      <c r="FU188" s="27"/>
      <c r="FV188" s="27"/>
      <c r="FW188" s="27"/>
      <c r="FX188" s="27"/>
      <c r="FY188" s="27"/>
      <c r="FZ188" s="27"/>
      <c r="GA188" s="27"/>
      <c r="GB188" s="27"/>
      <c r="GC188" s="27"/>
      <c r="GD188" s="27"/>
      <c r="GE188" s="27"/>
      <c r="GF188" s="27"/>
      <c r="GG188" s="27"/>
      <c r="GH188" s="27"/>
      <c r="GI188" s="27"/>
      <c r="GJ188" s="27"/>
      <c r="GK188" s="27"/>
      <c r="GL188" s="27"/>
      <c r="GM188" s="27"/>
      <c r="GN188" s="27"/>
      <c r="GO188" s="27"/>
      <c r="GP188" s="27"/>
      <c r="GQ188" s="27"/>
      <c r="GR188" s="27"/>
      <c r="GS188" s="27"/>
      <c r="GT188" s="27"/>
      <c r="GU188" s="27"/>
      <c r="GV188" s="27"/>
      <c r="GW188" s="27"/>
      <c r="GX188" s="27"/>
      <c r="GY188" s="27"/>
      <c r="GZ188" s="27"/>
      <c r="HA188" s="27"/>
      <c r="HB188" s="27"/>
      <c r="HC188" s="27"/>
      <c r="HD188" s="27"/>
      <c r="HE188" s="27"/>
      <c r="HF188" s="27"/>
      <c r="HG188" s="27"/>
      <c r="HH188" s="27"/>
      <c r="HI188" s="27"/>
      <c r="HJ188" s="27"/>
      <c r="HK188" s="27"/>
      <c r="HL188" s="27"/>
      <c r="HM188" s="27"/>
      <c r="HN188" s="27"/>
      <c r="HO188" s="27"/>
      <c r="HP188" s="27"/>
      <c r="HQ188" s="27"/>
      <c r="HR188" s="27"/>
      <c r="HS188" s="27"/>
      <c r="HT188" s="27"/>
      <c r="HU188" s="27"/>
      <c r="HV188" s="27"/>
      <c r="HW188" s="27"/>
      <c r="HX188" s="27"/>
      <c r="HY188" s="27"/>
      <c r="HZ188" s="27"/>
      <c r="IA188" s="27"/>
      <c r="IB188" s="27"/>
      <c r="IC188" s="27"/>
      <c r="ID188" s="27"/>
      <c r="IE188" s="27"/>
      <c r="IF188" s="27"/>
      <c r="IG188" s="27"/>
      <c r="IH188" s="27"/>
      <c r="II188" s="27"/>
      <c r="IJ188" s="27"/>
      <c r="IK188" s="27"/>
      <c r="IL188" s="27"/>
      <c r="IM188" s="27"/>
      <c r="IN188" s="27"/>
      <c r="IO188" s="27"/>
      <c r="IP188" s="27"/>
      <c r="IQ188" s="27"/>
    </row>
    <row r="189" spans="1:251" s="22" customFormat="1">
      <c r="A189" s="27"/>
      <c r="B189" s="23"/>
      <c r="C189" s="24"/>
      <c r="D189" s="23"/>
      <c r="E189" s="23"/>
      <c r="G189" s="23"/>
      <c r="H189" s="25"/>
      <c r="L189" s="23"/>
      <c r="M189" s="25"/>
      <c r="N189" s="26"/>
      <c r="O189" s="26"/>
      <c r="P189" s="26"/>
      <c r="Q189" s="26"/>
      <c r="R189" s="26"/>
      <c r="S189" s="25"/>
      <c r="T189" s="26"/>
      <c r="U189" s="26"/>
      <c r="V189" s="26"/>
      <c r="W189" s="26"/>
      <c r="X189" s="25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5"/>
      <c r="AS189" s="26"/>
      <c r="AT189" s="26"/>
      <c r="AU189" s="26"/>
      <c r="AV189" s="26"/>
      <c r="AW189" s="25"/>
      <c r="AX189" s="26"/>
      <c r="AY189" s="26"/>
      <c r="AZ189" s="26"/>
      <c r="BA189" s="26"/>
      <c r="BB189" s="26"/>
      <c r="BC189" s="26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  <c r="EF189" s="27"/>
      <c r="EG189" s="27"/>
      <c r="EH189" s="27"/>
      <c r="EI189" s="27"/>
      <c r="EJ189" s="27"/>
      <c r="EK189" s="27"/>
      <c r="EL189" s="27"/>
      <c r="EM189" s="27"/>
      <c r="EN189" s="27"/>
      <c r="EO189" s="27"/>
      <c r="EP189" s="27"/>
      <c r="EQ189" s="27"/>
      <c r="ER189" s="27"/>
      <c r="ES189" s="27"/>
      <c r="ET189" s="27"/>
      <c r="EU189" s="27"/>
      <c r="EV189" s="27"/>
      <c r="EW189" s="27"/>
      <c r="EX189" s="27"/>
      <c r="EY189" s="27"/>
      <c r="EZ189" s="27"/>
      <c r="FA189" s="27"/>
      <c r="FB189" s="27"/>
      <c r="FC189" s="27"/>
      <c r="FD189" s="27"/>
      <c r="FE189" s="27"/>
      <c r="FF189" s="27"/>
      <c r="FG189" s="27"/>
      <c r="FH189" s="27"/>
      <c r="FI189" s="27"/>
      <c r="FJ189" s="27"/>
      <c r="FK189" s="27"/>
      <c r="FL189" s="27"/>
      <c r="FM189" s="27"/>
      <c r="FN189" s="27"/>
      <c r="FO189" s="27"/>
      <c r="FP189" s="27"/>
      <c r="FQ189" s="27"/>
      <c r="FR189" s="27"/>
      <c r="FS189" s="27"/>
      <c r="FT189" s="27"/>
      <c r="FU189" s="27"/>
      <c r="FV189" s="27"/>
      <c r="FW189" s="27"/>
      <c r="FX189" s="27"/>
      <c r="FY189" s="27"/>
      <c r="FZ189" s="27"/>
      <c r="GA189" s="27"/>
      <c r="GB189" s="27"/>
      <c r="GC189" s="27"/>
      <c r="GD189" s="27"/>
      <c r="GE189" s="27"/>
      <c r="GF189" s="27"/>
      <c r="GG189" s="27"/>
      <c r="GH189" s="27"/>
      <c r="GI189" s="27"/>
      <c r="GJ189" s="27"/>
      <c r="GK189" s="27"/>
      <c r="GL189" s="27"/>
      <c r="GM189" s="27"/>
      <c r="GN189" s="27"/>
      <c r="GO189" s="27"/>
      <c r="GP189" s="27"/>
      <c r="GQ189" s="27"/>
      <c r="GR189" s="27"/>
      <c r="GS189" s="27"/>
      <c r="GT189" s="27"/>
      <c r="GU189" s="27"/>
      <c r="GV189" s="27"/>
      <c r="GW189" s="27"/>
      <c r="GX189" s="27"/>
      <c r="GY189" s="27"/>
      <c r="GZ189" s="27"/>
      <c r="HA189" s="27"/>
      <c r="HB189" s="27"/>
      <c r="HC189" s="27"/>
      <c r="HD189" s="27"/>
      <c r="HE189" s="27"/>
      <c r="HF189" s="27"/>
      <c r="HG189" s="27"/>
      <c r="HH189" s="27"/>
      <c r="HI189" s="27"/>
      <c r="HJ189" s="27"/>
      <c r="HK189" s="27"/>
      <c r="HL189" s="27"/>
      <c r="HM189" s="27"/>
      <c r="HN189" s="27"/>
      <c r="HO189" s="27"/>
      <c r="HP189" s="27"/>
      <c r="HQ189" s="27"/>
      <c r="HR189" s="27"/>
      <c r="HS189" s="27"/>
      <c r="HT189" s="27"/>
      <c r="HU189" s="27"/>
      <c r="HV189" s="27"/>
      <c r="HW189" s="27"/>
      <c r="HX189" s="27"/>
      <c r="HY189" s="27"/>
      <c r="HZ189" s="27"/>
      <c r="IA189" s="27"/>
      <c r="IB189" s="27"/>
      <c r="IC189" s="27"/>
      <c r="ID189" s="27"/>
      <c r="IE189" s="27"/>
      <c r="IF189" s="27"/>
      <c r="IG189" s="27"/>
      <c r="IH189" s="27"/>
      <c r="II189" s="27"/>
      <c r="IJ189" s="27"/>
      <c r="IK189" s="27"/>
      <c r="IL189" s="27"/>
      <c r="IM189" s="27"/>
      <c r="IN189" s="27"/>
      <c r="IO189" s="27"/>
      <c r="IP189" s="27"/>
      <c r="IQ189" s="27"/>
    </row>
    <row r="190" spans="1:251" s="22" customFormat="1">
      <c r="A190" s="27"/>
      <c r="B190" s="23"/>
      <c r="C190" s="24"/>
      <c r="D190" s="23"/>
      <c r="E190" s="23"/>
      <c r="G190" s="23"/>
      <c r="H190" s="25"/>
      <c r="L190" s="23"/>
      <c r="M190" s="25"/>
      <c r="N190" s="26"/>
      <c r="O190" s="26"/>
      <c r="P190" s="26"/>
      <c r="Q190" s="26"/>
      <c r="R190" s="26"/>
      <c r="S190" s="25"/>
      <c r="T190" s="26"/>
      <c r="U190" s="26"/>
      <c r="V190" s="26"/>
      <c r="W190" s="26"/>
      <c r="X190" s="25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5"/>
      <c r="AS190" s="26"/>
      <c r="AT190" s="26"/>
      <c r="AU190" s="26"/>
      <c r="AV190" s="26"/>
      <c r="AW190" s="25"/>
      <c r="AX190" s="26"/>
      <c r="AY190" s="26"/>
      <c r="AZ190" s="26"/>
      <c r="BA190" s="26"/>
      <c r="BB190" s="26"/>
      <c r="BC190" s="26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  <c r="CA190" s="27"/>
      <c r="CB190" s="27"/>
      <c r="CC190" s="27"/>
      <c r="CD190" s="27"/>
      <c r="CE190" s="27"/>
      <c r="CF190" s="27"/>
      <c r="CG190" s="27"/>
      <c r="CH190" s="27"/>
      <c r="CI190" s="27"/>
      <c r="CJ190" s="27"/>
      <c r="CK190" s="27"/>
      <c r="CL190" s="27"/>
      <c r="CM190" s="27"/>
      <c r="CN190" s="27"/>
      <c r="CO190" s="27"/>
      <c r="CP190" s="27"/>
      <c r="CQ190" s="27"/>
      <c r="CR190" s="27"/>
      <c r="CS190" s="27"/>
      <c r="CT190" s="27"/>
      <c r="CU190" s="27"/>
      <c r="CV190" s="27"/>
      <c r="CW190" s="27"/>
      <c r="CX190" s="27"/>
      <c r="CY190" s="27"/>
      <c r="CZ190" s="27"/>
      <c r="DA190" s="27"/>
      <c r="DB190" s="27"/>
      <c r="DC190" s="27"/>
      <c r="DD190" s="27"/>
      <c r="DE190" s="27"/>
      <c r="DF190" s="27"/>
      <c r="DG190" s="27"/>
      <c r="DH190" s="27"/>
      <c r="DI190" s="27"/>
      <c r="DJ190" s="27"/>
      <c r="DK190" s="27"/>
      <c r="DL190" s="27"/>
      <c r="DM190" s="27"/>
      <c r="DN190" s="27"/>
      <c r="DO190" s="27"/>
      <c r="DP190" s="27"/>
      <c r="DQ190" s="27"/>
      <c r="DR190" s="27"/>
      <c r="DS190" s="27"/>
      <c r="DT190" s="27"/>
      <c r="DU190" s="27"/>
      <c r="DV190" s="27"/>
      <c r="DW190" s="27"/>
      <c r="DX190" s="27"/>
      <c r="DY190" s="27"/>
      <c r="DZ190" s="27"/>
      <c r="EA190" s="27"/>
      <c r="EB190" s="27"/>
      <c r="EC190" s="27"/>
      <c r="ED190" s="27"/>
      <c r="EE190" s="27"/>
      <c r="EF190" s="27"/>
      <c r="EG190" s="27"/>
      <c r="EH190" s="27"/>
      <c r="EI190" s="27"/>
      <c r="EJ190" s="27"/>
      <c r="EK190" s="27"/>
      <c r="EL190" s="27"/>
      <c r="EM190" s="27"/>
      <c r="EN190" s="27"/>
      <c r="EO190" s="27"/>
      <c r="EP190" s="27"/>
      <c r="EQ190" s="27"/>
      <c r="ER190" s="27"/>
      <c r="ES190" s="27"/>
      <c r="ET190" s="27"/>
      <c r="EU190" s="27"/>
      <c r="EV190" s="27"/>
      <c r="EW190" s="27"/>
      <c r="EX190" s="27"/>
      <c r="EY190" s="27"/>
      <c r="EZ190" s="27"/>
      <c r="FA190" s="27"/>
      <c r="FB190" s="27"/>
      <c r="FC190" s="27"/>
      <c r="FD190" s="27"/>
      <c r="FE190" s="27"/>
      <c r="FF190" s="27"/>
      <c r="FG190" s="27"/>
      <c r="FH190" s="27"/>
      <c r="FI190" s="27"/>
      <c r="FJ190" s="27"/>
      <c r="FK190" s="27"/>
      <c r="FL190" s="27"/>
      <c r="FM190" s="27"/>
      <c r="FN190" s="27"/>
      <c r="FO190" s="27"/>
      <c r="FP190" s="27"/>
      <c r="FQ190" s="27"/>
      <c r="FR190" s="27"/>
      <c r="FS190" s="27"/>
      <c r="FT190" s="27"/>
      <c r="FU190" s="27"/>
      <c r="FV190" s="27"/>
      <c r="FW190" s="27"/>
      <c r="FX190" s="27"/>
      <c r="FY190" s="27"/>
      <c r="FZ190" s="27"/>
      <c r="GA190" s="27"/>
      <c r="GB190" s="27"/>
      <c r="GC190" s="27"/>
      <c r="GD190" s="27"/>
      <c r="GE190" s="27"/>
      <c r="GF190" s="27"/>
      <c r="GG190" s="27"/>
      <c r="GH190" s="27"/>
      <c r="GI190" s="27"/>
      <c r="GJ190" s="27"/>
      <c r="GK190" s="27"/>
      <c r="GL190" s="27"/>
      <c r="GM190" s="27"/>
      <c r="GN190" s="27"/>
      <c r="GO190" s="27"/>
      <c r="GP190" s="27"/>
      <c r="GQ190" s="27"/>
      <c r="GR190" s="27"/>
      <c r="GS190" s="27"/>
      <c r="GT190" s="27"/>
      <c r="GU190" s="27"/>
      <c r="GV190" s="27"/>
      <c r="GW190" s="27"/>
      <c r="GX190" s="27"/>
      <c r="GY190" s="27"/>
      <c r="GZ190" s="27"/>
      <c r="HA190" s="27"/>
      <c r="HB190" s="27"/>
      <c r="HC190" s="27"/>
      <c r="HD190" s="27"/>
      <c r="HE190" s="27"/>
      <c r="HF190" s="27"/>
      <c r="HG190" s="27"/>
      <c r="HH190" s="27"/>
      <c r="HI190" s="27"/>
      <c r="HJ190" s="27"/>
      <c r="HK190" s="27"/>
      <c r="HL190" s="27"/>
      <c r="HM190" s="27"/>
      <c r="HN190" s="27"/>
      <c r="HO190" s="27"/>
      <c r="HP190" s="27"/>
      <c r="HQ190" s="27"/>
      <c r="HR190" s="27"/>
      <c r="HS190" s="27"/>
      <c r="HT190" s="27"/>
      <c r="HU190" s="27"/>
      <c r="HV190" s="27"/>
      <c r="HW190" s="27"/>
      <c r="HX190" s="27"/>
      <c r="HY190" s="27"/>
      <c r="HZ190" s="27"/>
      <c r="IA190" s="27"/>
      <c r="IB190" s="27"/>
      <c r="IC190" s="27"/>
      <c r="ID190" s="27"/>
      <c r="IE190" s="27"/>
      <c r="IF190" s="27"/>
      <c r="IG190" s="27"/>
      <c r="IH190" s="27"/>
      <c r="II190" s="27"/>
      <c r="IJ190" s="27"/>
      <c r="IK190" s="27"/>
      <c r="IL190" s="27"/>
      <c r="IM190" s="27"/>
      <c r="IN190" s="27"/>
      <c r="IO190" s="27"/>
      <c r="IP190" s="27"/>
      <c r="IQ190" s="27"/>
    </row>
    <row r="191" spans="1:251" s="22" customFormat="1">
      <c r="A191" s="27"/>
      <c r="B191" s="23"/>
      <c r="C191" s="24"/>
      <c r="D191" s="23"/>
      <c r="E191" s="23"/>
      <c r="G191" s="23"/>
      <c r="H191" s="25"/>
      <c r="L191" s="23"/>
      <c r="M191" s="25"/>
      <c r="N191" s="26"/>
      <c r="O191" s="26"/>
      <c r="P191" s="26"/>
      <c r="Q191" s="26"/>
      <c r="R191" s="26"/>
      <c r="S191" s="25"/>
      <c r="T191" s="26"/>
      <c r="U191" s="26"/>
      <c r="V191" s="26"/>
      <c r="W191" s="26"/>
      <c r="X191" s="25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5"/>
      <c r="AS191" s="26"/>
      <c r="AT191" s="26"/>
      <c r="AU191" s="26"/>
      <c r="AV191" s="26"/>
      <c r="AW191" s="25"/>
      <c r="AX191" s="26"/>
      <c r="AY191" s="26"/>
      <c r="AZ191" s="26"/>
      <c r="BA191" s="26"/>
      <c r="BB191" s="26"/>
      <c r="BC191" s="26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  <c r="CH191" s="27"/>
      <c r="CI191" s="27"/>
      <c r="CJ191" s="27"/>
      <c r="CK191" s="27"/>
      <c r="CL191" s="27"/>
      <c r="CM191" s="27"/>
      <c r="CN191" s="27"/>
      <c r="CO191" s="27"/>
      <c r="CP191" s="27"/>
      <c r="CQ191" s="27"/>
      <c r="CR191" s="27"/>
      <c r="CS191" s="27"/>
      <c r="CT191" s="27"/>
      <c r="CU191" s="27"/>
      <c r="CV191" s="27"/>
      <c r="CW191" s="27"/>
      <c r="CX191" s="27"/>
      <c r="CY191" s="27"/>
      <c r="CZ191" s="27"/>
      <c r="DA191" s="27"/>
      <c r="DB191" s="27"/>
      <c r="DC191" s="27"/>
      <c r="DD191" s="27"/>
      <c r="DE191" s="27"/>
      <c r="DF191" s="27"/>
      <c r="DG191" s="27"/>
      <c r="DH191" s="27"/>
      <c r="DI191" s="27"/>
      <c r="DJ191" s="27"/>
      <c r="DK191" s="27"/>
      <c r="DL191" s="27"/>
      <c r="DM191" s="27"/>
      <c r="DN191" s="27"/>
      <c r="DO191" s="27"/>
      <c r="DP191" s="27"/>
      <c r="DQ191" s="27"/>
      <c r="DR191" s="27"/>
      <c r="DS191" s="27"/>
      <c r="DT191" s="27"/>
      <c r="DU191" s="27"/>
      <c r="DV191" s="27"/>
      <c r="DW191" s="27"/>
      <c r="DX191" s="27"/>
      <c r="DY191" s="27"/>
      <c r="DZ191" s="27"/>
      <c r="EA191" s="27"/>
      <c r="EB191" s="27"/>
      <c r="EC191" s="27"/>
      <c r="ED191" s="27"/>
      <c r="EE191" s="27"/>
      <c r="EF191" s="27"/>
      <c r="EG191" s="27"/>
      <c r="EH191" s="27"/>
      <c r="EI191" s="27"/>
      <c r="EJ191" s="27"/>
      <c r="EK191" s="27"/>
      <c r="EL191" s="27"/>
      <c r="EM191" s="27"/>
      <c r="EN191" s="27"/>
      <c r="EO191" s="27"/>
      <c r="EP191" s="27"/>
      <c r="EQ191" s="27"/>
      <c r="ER191" s="27"/>
      <c r="ES191" s="27"/>
      <c r="ET191" s="27"/>
      <c r="EU191" s="27"/>
      <c r="EV191" s="27"/>
      <c r="EW191" s="27"/>
      <c r="EX191" s="27"/>
      <c r="EY191" s="27"/>
      <c r="EZ191" s="27"/>
      <c r="FA191" s="27"/>
      <c r="FB191" s="27"/>
      <c r="FC191" s="27"/>
      <c r="FD191" s="27"/>
      <c r="FE191" s="27"/>
      <c r="FF191" s="27"/>
      <c r="FG191" s="27"/>
      <c r="FH191" s="27"/>
      <c r="FI191" s="27"/>
      <c r="FJ191" s="27"/>
      <c r="FK191" s="27"/>
      <c r="FL191" s="27"/>
      <c r="FM191" s="27"/>
      <c r="FN191" s="27"/>
      <c r="FO191" s="27"/>
      <c r="FP191" s="27"/>
      <c r="FQ191" s="27"/>
      <c r="FR191" s="27"/>
      <c r="FS191" s="27"/>
      <c r="FT191" s="27"/>
      <c r="FU191" s="27"/>
      <c r="FV191" s="27"/>
      <c r="FW191" s="27"/>
      <c r="FX191" s="27"/>
      <c r="FY191" s="27"/>
      <c r="FZ191" s="27"/>
      <c r="GA191" s="27"/>
      <c r="GB191" s="27"/>
      <c r="GC191" s="27"/>
      <c r="GD191" s="27"/>
      <c r="GE191" s="27"/>
      <c r="GF191" s="27"/>
      <c r="GG191" s="27"/>
      <c r="GH191" s="27"/>
      <c r="GI191" s="27"/>
      <c r="GJ191" s="27"/>
      <c r="GK191" s="27"/>
      <c r="GL191" s="27"/>
      <c r="GM191" s="27"/>
      <c r="GN191" s="27"/>
      <c r="GO191" s="27"/>
      <c r="GP191" s="27"/>
      <c r="GQ191" s="27"/>
      <c r="GR191" s="27"/>
      <c r="GS191" s="27"/>
      <c r="GT191" s="27"/>
      <c r="GU191" s="27"/>
      <c r="GV191" s="27"/>
      <c r="GW191" s="27"/>
      <c r="GX191" s="27"/>
      <c r="GY191" s="27"/>
      <c r="GZ191" s="27"/>
      <c r="HA191" s="27"/>
      <c r="HB191" s="27"/>
      <c r="HC191" s="27"/>
      <c r="HD191" s="27"/>
      <c r="HE191" s="27"/>
      <c r="HF191" s="27"/>
      <c r="HG191" s="27"/>
      <c r="HH191" s="27"/>
      <c r="HI191" s="27"/>
      <c r="HJ191" s="27"/>
      <c r="HK191" s="27"/>
      <c r="HL191" s="27"/>
      <c r="HM191" s="27"/>
      <c r="HN191" s="27"/>
      <c r="HO191" s="27"/>
      <c r="HP191" s="27"/>
      <c r="HQ191" s="27"/>
      <c r="HR191" s="27"/>
      <c r="HS191" s="27"/>
      <c r="HT191" s="27"/>
      <c r="HU191" s="27"/>
      <c r="HV191" s="27"/>
      <c r="HW191" s="27"/>
      <c r="HX191" s="27"/>
      <c r="HY191" s="27"/>
      <c r="HZ191" s="27"/>
      <c r="IA191" s="27"/>
      <c r="IB191" s="27"/>
      <c r="IC191" s="27"/>
      <c r="ID191" s="27"/>
      <c r="IE191" s="27"/>
      <c r="IF191" s="27"/>
      <c r="IG191" s="27"/>
      <c r="IH191" s="27"/>
      <c r="II191" s="27"/>
      <c r="IJ191" s="27"/>
      <c r="IK191" s="27"/>
      <c r="IL191" s="27"/>
      <c r="IM191" s="27"/>
      <c r="IN191" s="27"/>
      <c r="IO191" s="27"/>
      <c r="IP191" s="27"/>
      <c r="IQ191" s="27"/>
    </row>
    <row r="192" spans="1:251" s="22" customFormat="1">
      <c r="A192" s="27"/>
      <c r="B192" s="23"/>
      <c r="C192" s="24"/>
      <c r="D192" s="23"/>
      <c r="E192" s="23"/>
      <c r="G192" s="23"/>
      <c r="H192" s="24"/>
      <c r="L192" s="23"/>
      <c r="M192" s="25"/>
      <c r="N192" s="26"/>
      <c r="O192" s="26"/>
      <c r="P192" s="26"/>
      <c r="Q192" s="26"/>
      <c r="R192" s="26"/>
      <c r="S192" s="25"/>
      <c r="T192" s="26"/>
      <c r="U192" s="26"/>
      <c r="V192" s="26"/>
      <c r="W192" s="26"/>
      <c r="X192" s="25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5"/>
      <c r="AS192" s="26"/>
      <c r="AT192" s="26"/>
      <c r="AU192" s="26"/>
      <c r="AV192" s="26"/>
      <c r="AW192" s="25"/>
      <c r="AX192" s="26"/>
      <c r="AY192" s="26"/>
      <c r="AZ192" s="26"/>
      <c r="BA192" s="26"/>
      <c r="BB192" s="26"/>
      <c r="BC192" s="26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  <c r="CX192" s="27"/>
      <c r="CY192" s="27"/>
      <c r="CZ192" s="27"/>
      <c r="DA192" s="27"/>
      <c r="DB192" s="27"/>
      <c r="DC192" s="27"/>
      <c r="DD192" s="27"/>
      <c r="DE192" s="27"/>
      <c r="DF192" s="27"/>
      <c r="DG192" s="27"/>
      <c r="DH192" s="27"/>
      <c r="DI192" s="27"/>
      <c r="DJ192" s="27"/>
      <c r="DK192" s="27"/>
      <c r="DL192" s="27"/>
      <c r="DM192" s="27"/>
      <c r="DN192" s="27"/>
      <c r="DO192" s="27"/>
      <c r="DP192" s="27"/>
      <c r="DQ192" s="27"/>
      <c r="DR192" s="27"/>
      <c r="DS192" s="27"/>
      <c r="DT192" s="27"/>
      <c r="DU192" s="27"/>
      <c r="DV192" s="27"/>
      <c r="DW192" s="27"/>
      <c r="DX192" s="27"/>
      <c r="DY192" s="27"/>
      <c r="DZ192" s="27"/>
      <c r="EA192" s="27"/>
      <c r="EB192" s="27"/>
      <c r="EC192" s="27"/>
      <c r="ED192" s="27"/>
      <c r="EE192" s="27"/>
      <c r="EF192" s="27"/>
      <c r="EG192" s="27"/>
      <c r="EH192" s="27"/>
      <c r="EI192" s="27"/>
      <c r="EJ192" s="27"/>
      <c r="EK192" s="27"/>
      <c r="EL192" s="27"/>
      <c r="EM192" s="27"/>
      <c r="EN192" s="27"/>
      <c r="EO192" s="27"/>
      <c r="EP192" s="27"/>
      <c r="EQ192" s="27"/>
      <c r="ER192" s="27"/>
      <c r="ES192" s="27"/>
      <c r="ET192" s="27"/>
      <c r="EU192" s="27"/>
      <c r="EV192" s="27"/>
      <c r="EW192" s="27"/>
      <c r="EX192" s="27"/>
      <c r="EY192" s="27"/>
      <c r="EZ192" s="27"/>
      <c r="FA192" s="27"/>
      <c r="FB192" s="27"/>
      <c r="FC192" s="27"/>
      <c r="FD192" s="27"/>
      <c r="FE192" s="27"/>
      <c r="FF192" s="27"/>
      <c r="FG192" s="27"/>
      <c r="FH192" s="27"/>
      <c r="FI192" s="27"/>
      <c r="FJ192" s="27"/>
      <c r="FK192" s="27"/>
      <c r="FL192" s="27"/>
      <c r="FM192" s="27"/>
      <c r="FN192" s="27"/>
      <c r="FO192" s="27"/>
      <c r="FP192" s="27"/>
      <c r="FQ192" s="27"/>
      <c r="FR192" s="27"/>
      <c r="FS192" s="27"/>
      <c r="FT192" s="27"/>
      <c r="FU192" s="27"/>
      <c r="FV192" s="27"/>
      <c r="FW192" s="27"/>
      <c r="FX192" s="27"/>
      <c r="FY192" s="27"/>
      <c r="FZ192" s="27"/>
      <c r="GA192" s="27"/>
      <c r="GB192" s="27"/>
      <c r="GC192" s="27"/>
      <c r="GD192" s="27"/>
      <c r="GE192" s="27"/>
      <c r="GF192" s="27"/>
      <c r="GG192" s="27"/>
      <c r="GH192" s="27"/>
      <c r="GI192" s="27"/>
      <c r="GJ192" s="27"/>
      <c r="GK192" s="27"/>
      <c r="GL192" s="27"/>
      <c r="GM192" s="27"/>
      <c r="GN192" s="27"/>
      <c r="GO192" s="27"/>
      <c r="GP192" s="27"/>
      <c r="GQ192" s="27"/>
      <c r="GR192" s="27"/>
      <c r="GS192" s="27"/>
      <c r="GT192" s="27"/>
      <c r="GU192" s="27"/>
      <c r="GV192" s="27"/>
      <c r="GW192" s="27"/>
      <c r="GX192" s="27"/>
      <c r="GY192" s="27"/>
      <c r="GZ192" s="27"/>
      <c r="HA192" s="27"/>
      <c r="HB192" s="27"/>
      <c r="HC192" s="27"/>
      <c r="HD192" s="27"/>
      <c r="HE192" s="27"/>
      <c r="HF192" s="27"/>
      <c r="HG192" s="27"/>
      <c r="HH192" s="27"/>
      <c r="HI192" s="27"/>
      <c r="HJ192" s="27"/>
      <c r="HK192" s="27"/>
      <c r="HL192" s="27"/>
      <c r="HM192" s="27"/>
      <c r="HN192" s="27"/>
      <c r="HO192" s="27"/>
      <c r="HP192" s="27"/>
      <c r="HQ192" s="27"/>
      <c r="HR192" s="27"/>
      <c r="HS192" s="27"/>
      <c r="HT192" s="27"/>
      <c r="HU192" s="27"/>
      <c r="HV192" s="27"/>
      <c r="HW192" s="27"/>
      <c r="HX192" s="27"/>
      <c r="HY192" s="27"/>
      <c r="HZ192" s="27"/>
      <c r="IA192" s="27"/>
      <c r="IB192" s="27"/>
      <c r="IC192" s="27"/>
      <c r="ID192" s="27"/>
      <c r="IE192" s="27"/>
      <c r="IF192" s="27"/>
      <c r="IG192" s="27"/>
      <c r="IH192" s="27"/>
      <c r="II192" s="27"/>
      <c r="IJ192" s="27"/>
      <c r="IK192" s="27"/>
      <c r="IL192" s="27"/>
      <c r="IM192" s="27"/>
      <c r="IN192" s="27"/>
      <c r="IO192" s="27"/>
      <c r="IP192" s="27"/>
      <c r="IQ192" s="27"/>
    </row>
  </sheetData>
  <mergeCells count="36">
    <mergeCell ref="G157:G158"/>
    <mergeCell ref="G139:G143"/>
    <mergeCell ref="G144:G145"/>
    <mergeCell ref="G146:G152"/>
    <mergeCell ref="G153:G154"/>
    <mergeCell ref="G155:G156"/>
    <mergeCell ref="G99:G105"/>
    <mergeCell ref="G75:G82"/>
    <mergeCell ref="G3:G11"/>
    <mergeCell ref="L3:L10"/>
    <mergeCell ref="L11:L19"/>
    <mergeCell ref="G12:G18"/>
    <mergeCell ref="G19:G27"/>
    <mergeCell ref="L20:L28"/>
    <mergeCell ref="G28:G35"/>
    <mergeCell ref="G36:G43"/>
    <mergeCell ref="G44:G51"/>
    <mergeCell ref="G52:G58"/>
    <mergeCell ref="G59:G65"/>
    <mergeCell ref="G66:G74"/>
    <mergeCell ref="G136:G138"/>
    <mergeCell ref="J153:J154"/>
    <mergeCell ref="L33:L36"/>
    <mergeCell ref="I136:I138"/>
    <mergeCell ref="J146:J152"/>
    <mergeCell ref="G120:G121"/>
    <mergeCell ref="G122:G123"/>
    <mergeCell ref="G106:G111"/>
    <mergeCell ref="G115:G116"/>
    <mergeCell ref="G117:G118"/>
    <mergeCell ref="G126:G129"/>
    <mergeCell ref="G130:G135"/>
    <mergeCell ref="G83:G89"/>
    <mergeCell ref="G90:G91"/>
    <mergeCell ref="G92:G93"/>
    <mergeCell ref="G94:G98"/>
  </mergeCells>
  <phoneticPr fontId="2" type="noConversion"/>
  <pageMargins left="0.7" right="0.7" top="0.75" bottom="0.75" header="0.3" footer="0.3"/>
  <pageSetup paperSize="9" scale="10" orientation="portrait" r:id="rId1"/>
  <colBreaks count="1" manualBreakCount="1">
    <brk id="3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E16" sqref="E16"/>
    </sheetView>
  </sheetViews>
  <sheetFormatPr defaultRowHeight="13.5"/>
  <cols>
    <col min="1" max="1" width="16.875" style="13" bestFit="1" customWidth="1"/>
    <col min="2" max="2" width="12.375" style="13" customWidth="1"/>
    <col min="3" max="3" width="20.25" style="13" customWidth="1"/>
    <col min="4" max="16384" width="9" style="13"/>
  </cols>
  <sheetData>
    <row r="1" spans="1:3" ht="27" customHeight="1">
      <c r="A1" s="18" t="s">
        <v>28</v>
      </c>
    </row>
    <row r="2" spans="1:3">
      <c r="A2" s="16" t="s">
        <v>18</v>
      </c>
      <c r="B2" s="17" t="s">
        <v>17</v>
      </c>
      <c r="C2" s="17" t="s">
        <v>19</v>
      </c>
    </row>
    <row r="3" spans="1:3">
      <c r="A3" s="10" t="s">
        <v>20</v>
      </c>
      <c r="B3" s="11">
        <v>0.82499999999999996</v>
      </c>
      <c r="C3" s="364" t="s">
        <v>16</v>
      </c>
    </row>
    <row r="4" spans="1:3">
      <c r="A4" s="12" t="s">
        <v>21</v>
      </c>
      <c r="B4" s="11">
        <v>0.78800000000000003</v>
      </c>
      <c r="C4" s="364"/>
    </row>
    <row r="5" spans="1:3">
      <c r="A5" s="10" t="s">
        <v>22</v>
      </c>
      <c r="B5" s="11">
        <v>0.95899999999999996</v>
      </c>
      <c r="C5" s="364"/>
    </row>
    <row r="6" spans="1:3">
      <c r="A6" s="10" t="s">
        <v>23</v>
      </c>
      <c r="B6" s="11">
        <v>0.50800000000000001</v>
      </c>
      <c r="C6" s="364"/>
    </row>
    <row r="7" spans="1:3" ht="15">
      <c r="A7" s="10" t="s">
        <v>26</v>
      </c>
      <c r="B7" s="11">
        <v>0.80600000000000005</v>
      </c>
      <c r="C7" s="15" t="s">
        <v>27</v>
      </c>
    </row>
    <row r="8" spans="1:3">
      <c r="A8" s="10" t="s">
        <v>24</v>
      </c>
      <c r="B8" s="11">
        <v>0.95899999999999996</v>
      </c>
      <c r="C8" s="364" t="s">
        <v>16</v>
      </c>
    </row>
    <row r="9" spans="1:3">
      <c r="A9" s="10" t="s">
        <v>25</v>
      </c>
      <c r="B9" s="11">
        <v>0.69899999999999995</v>
      </c>
      <c r="C9" s="365"/>
    </row>
  </sheetData>
  <mergeCells count="2">
    <mergeCell ref="C3:C6"/>
    <mergeCell ref="C8:C9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35"/>
  <sheetViews>
    <sheetView zoomScale="80" zoomScaleNormal="80" workbookViewId="0">
      <selection activeCell="I23" sqref="I23"/>
    </sheetView>
  </sheetViews>
  <sheetFormatPr defaultRowHeight="16.5"/>
  <cols>
    <col min="1" max="1" width="9" style="252"/>
    <col min="2" max="2" width="49.5" style="252" customWidth="1"/>
    <col min="3" max="5" width="9" style="252"/>
    <col min="6" max="6" width="15.75" style="252" customWidth="1"/>
    <col min="7" max="7" width="10.75" style="252" customWidth="1"/>
    <col min="8" max="16384" width="9" style="252"/>
  </cols>
  <sheetData>
    <row r="2" spans="1:7">
      <c r="A2" s="252" t="s">
        <v>660</v>
      </c>
      <c r="B2" s="252" t="s">
        <v>659</v>
      </c>
    </row>
    <row r="3" spans="1:7">
      <c r="A3" s="252" t="s">
        <v>658</v>
      </c>
    </row>
    <row r="4" spans="1:7">
      <c r="A4" s="252" t="s">
        <v>657</v>
      </c>
      <c r="B4" s="252" t="s">
        <v>656</v>
      </c>
    </row>
    <row r="5" spans="1:7">
      <c r="A5" s="252" t="s">
        <v>655</v>
      </c>
      <c r="B5" s="252" t="s">
        <v>648</v>
      </c>
    </row>
    <row r="6" spans="1:7">
      <c r="A6" s="252" t="s">
        <v>654</v>
      </c>
      <c r="B6" s="252" t="s">
        <v>653</v>
      </c>
    </row>
    <row r="7" spans="1:7">
      <c r="A7" s="252" t="s">
        <v>652</v>
      </c>
      <c r="B7" s="252" t="s">
        <v>651</v>
      </c>
    </row>
    <row r="8" spans="1:7">
      <c r="A8" s="252" t="s">
        <v>650</v>
      </c>
      <c r="B8" s="252" t="s">
        <v>649</v>
      </c>
    </row>
    <row r="10" spans="1:7" ht="33">
      <c r="A10" s="254" t="s">
        <v>648</v>
      </c>
      <c r="B10" s="254" t="s">
        <v>647</v>
      </c>
      <c r="C10" s="254" t="s">
        <v>646</v>
      </c>
      <c r="D10" s="254" t="s">
        <v>645</v>
      </c>
      <c r="E10" s="254" t="s">
        <v>644</v>
      </c>
      <c r="F10" s="257" t="s">
        <v>643</v>
      </c>
      <c r="G10" s="256" t="s">
        <v>642</v>
      </c>
    </row>
    <row r="11" spans="1:7">
      <c r="A11" s="254">
        <v>1</v>
      </c>
      <c r="B11" s="254" t="s">
        <v>641</v>
      </c>
      <c r="C11" s="254" t="s">
        <v>616</v>
      </c>
      <c r="D11" s="254" t="s">
        <v>615</v>
      </c>
      <c r="E11" s="254">
        <v>2.7300312E-3</v>
      </c>
      <c r="F11" s="253"/>
      <c r="G11" s="253"/>
    </row>
    <row r="12" spans="1:7">
      <c r="A12" s="254">
        <v>2</v>
      </c>
      <c r="B12" s="254" t="s">
        <v>640</v>
      </c>
      <c r="C12" s="254" t="s">
        <v>616</v>
      </c>
      <c r="D12" s="254" t="s">
        <v>615</v>
      </c>
      <c r="E12" s="255">
        <v>3.8300787000000002E-6</v>
      </c>
      <c r="F12" s="253"/>
      <c r="G12" s="253"/>
    </row>
    <row r="13" spans="1:7">
      <c r="A13" s="254">
        <v>3</v>
      </c>
      <c r="B13" s="254" t="s">
        <v>639</v>
      </c>
      <c r="C13" s="254" t="s">
        <v>616</v>
      </c>
      <c r="D13" s="254" t="s">
        <v>615</v>
      </c>
      <c r="E13" s="255">
        <v>3.2160236999999998E-8</v>
      </c>
      <c r="F13" s="253"/>
      <c r="G13" s="253"/>
    </row>
    <row r="14" spans="1:7">
      <c r="A14" s="254">
        <v>4</v>
      </c>
      <c r="B14" s="254" t="s">
        <v>638</v>
      </c>
      <c r="C14" s="254" t="s">
        <v>616</v>
      </c>
      <c r="D14" s="254" t="s">
        <v>615</v>
      </c>
      <c r="E14" s="254">
        <v>0.23297154</v>
      </c>
      <c r="F14" s="253">
        <f t="shared" ref="F14:F34" si="0">E14*G14</f>
        <v>0.23297154</v>
      </c>
      <c r="G14" s="253">
        <v>1</v>
      </c>
    </row>
    <row r="15" spans="1:7">
      <c r="A15" s="254">
        <v>5</v>
      </c>
      <c r="B15" s="254" t="s">
        <v>637</v>
      </c>
      <c r="C15" s="254" t="s">
        <v>616</v>
      </c>
      <c r="D15" s="254" t="s">
        <v>615</v>
      </c>
      <c r="E15" s="254">
        <v>5.4135779999999996E-4</v>
      </c>
      <c r="F15" s="253">
        <f t="shared" si="0"/>
        <v>0</v>
      </c>
      <c r="G15" s="253"/>
    </row>
    <row r="16" spans="1:7">
      <c r="A16" s="254">
        <v>6</v>
      </c>
      <c r="B16" s="254" t="s">
        <v>636</v>
      </c>
      <c r="C16" s="254" t="s">
        <v>616</v>
      </c>
      <c r="D16" s="254" t="s">
        <v>615</v>
      </c>
      <c r="E16" s="254">
        <v>2.0950322E-4</v>
      </c>
      <c r="F16" s="253">
        <f t="shared" si="0"/>
        <v>6.4945998200000007E-2</v>
      </c>
      <c r="G16" s="253">
        <v>310</v>
      </c>
    </row>
    <row r="17" spans="1:7">
      <c r="A17" s="254">
        <v>7</v>
      </c>
      <c r="B17" s="254" t="s">
        <v>635</v>
      </c>
      <c r="C17" s="254" t="s">
        <v>616</v>
      </c>
      <c r="D17" s="254" t="s">
        <v>615</v>
      </c>
      <c r="E17" s="255">
        <v>1.4507001000000001E-6</v>
      </c>
      <c r="F17" s="253">
        <f t="shared" si="0"/>
        <v>0</v>
      </c>
      <c r="G17" s="253"/>
    </row>
    <row r="18" spans="1:7">
      <c r="A18" s="254">
        <v>8</v>
      </c>
      <c r="B18" s="254" t="s">
        <v>634</v>
      </c>
      <c r="C18" s="254" t="s">
        <v>616</v>
      </c>
      <c r="D18" s="254" t="s">
        <v>615</v>
      </c>
      <c r="E18" s="255">
        <v>7.3211519999999997E-12</v>
      </c>
      <c r="F18" s="253">
        <f t="shared" si="0"/>
        <v>0</v>
      </c>
      <c r="G18" s="253"/>
    </row>
    <row r="19" spans="1:7">
      <c r="A19" s="254">
        <v>9</v>
      </c>
      <c r="B19" s="254" t="s">
        <v>633</v>
      </c>
      <c r="C19" s="254" t="s">
        <v>616</v>
      </c>
      <c r="D19" s="254" t="s">
        <v>615</v>
      </c>
      <c r="E19" s="255">
        <v>3.2773150000000001E-6</v>
      </c>
      <c r="F19" s="253">
        <f t="shared" si="0"/>
        <v>0</v>
      </c>
      <c r="G19" s="253"/>
    </row>
    <row r="20" spans="1:7">
      <c r="A20" s="254">
        <v>10</v>
      </c>
      <c r="B20" s="254" t="s">
        <v>632</v>
      </c>
      <c r="C20" s="254" t="s">
        <v>616</v>
      </c>
      <c r="D20" s="254" t="s">
        <v>615</v>
      </c>
      <c r="E20" s="255">
        <v>3.3880136E-7</v>
      </c>
      <c r="F20" s="253">
        <f t="shared" si="0"/>
        <v>0</v>
      </c>
      <c r="G20" s="253"/>
    </row>
    <row r="21" spans="1:7">
      <c r="A21" s="254">
        <v>11</v>
      </c>
      <c r="B21" s="254" t="s">
        <v>631</v>
      </c>
      <c r="C21" s="254" t="s">
        <v>616</v>
      </c>
      <c r="D21" s="254" t="s">
        <v>615</v>
      </c>
      <c r="E21" s="255">
        <v>6.1025120000000004E-8</v>
      </c>
      <c r="F21" s="253">
        <f t="shared" si="0"/>
        <v>0</v>
      </c>
      <c r="G21" s="253"/>
    </row>
    <row r="22" spans="1:7">
      <c r="A22" s="254">
        <v>12</v>
      </c>
      <c r="B22" s="254" t="s">
        <v>630</v>
      </c>
      <c r="C22" s="254" t="s">
        <v>616</v>
      </c>
      <c r="D22" s="254" t="s">
        <v>615</v>
      </c>
      <c r="E22" s="255">
        <v>9.9086781000000008E-10</v>
      </c>
      <c r="F22" s="253">
        <f t="shared" si="0"/>
        <v>0</v>
      </c>
      <c r="G22" s="253"/>
    </row>
    <row r="23" spans="1:7">
      <c r="A23" s="254">
        <v>13</v>
      </c>
      <c r="B23" s="254" t="s">
        <v>629</v>
      </c>
      <c r="C23" s="254" t="s">
        <v>616</v>
      </c>
      <c r="D23" s="254" t="s">
        <v>615</v>
      </c>
      <c r="E23" s="255">
        <v>2.2829991000000002E-9</v>
      </c>
      <c r="F23" s="253">
        <f t="shared" si="0"/>
        <v>0</v>
      </c>
      <c r="G23" s="253"/>
    </row>
    <row r="24" spans="1:7">
      <c r="A24" s="254">
        <v>14</v>
      </c>
      <c r="B24" s="254" t="s">
        <v>628</v>
      </c>
      <c r="C24" s="254" t="s">
        <v>616</v>
      </c>
      <c r="D24" s="254" t="s">
        <v>615</v>
      </c>
      <c r="E24" s="255">
        <v>4.4372271000000001E-6</v>
      </c>
      <c r="F24" s="253">
        <f t="shared" si="0"/>
        <v>0</v>
      </c>
      <c r="G24" s="253"/>
    </row>
    <row r="25" spans="1:7">
      <c r="A25" s="254">
        <v>15</v>
      </c>
      <c r="B25" s="254" t="s">
        <v>627</v>
      </c>
      <c r="C25" s="254" t="s">
        <v>616</v>
      </c>
      <c r="D25" s="254" t="s">
        <v>615</v>
      </c>
      <c r="E25" s="254">
        <v>3.7927825999999997E-4</v>
      </c>
      <c r="F25" s="253">
        <f t="shared" si="0"/>
        <v>7.9648434599999991E-3</v>
      </c>
      <c r="G25" s="253">
        <v>21</v>
      </c>
    </row>
    <row r="26" spans="1:7">
      <c r="A26" s="254">
        <v>16</v>
      </c>
      <c r="B26" s="254" t="s">
        <v>626</v>
      </c>
      <c r="C26" s="254" t="s">
        <v>616</v>
      </c>
      <c r="D26" s="254" t="s">
        <v>615</v>
      </c>
      <c r="E26" s="255">
        <v>1.2686276000000001E-8</v>
      </c>
      <c r="F26" s="253">
        <f t="shared" si="0"/>
        <v>0</v>
      </c>
      <c r="G26" s="253"/>
    </row>
    <row r="27" spans="1:7">
      <c r="A27" s="254">
        <v>17</v>
      </c>
      <c r="B27" s="254" t="s">
        <v>625</v>
      </c>
      <c r="C27" s="254" t="s">
        <v>616</v>
      </c>
      <c r="D27" s="254" t="s">
        <v>615</v>
      </c>
      <c r="E27" s="255">
        <v>6.9310786000000001E-7</v>
      </c>
      <c r="F27" s="253">
        <f t="shared" si="0"/>
        <v>0</v>
      </c>
      <c r="G27" s="253"/>
    </row>
    <row r="28" spans="1:7">
      <c r="A28" s="254">
        <v>18</v>
      </c>
      <c r="B28" s="254" t="s">
        <v>624</v>
      </c>
      <c r="C28" s="254" t="s">
        <v>616</v>
      </c>
      <c r="D28" s="254" t="s">
        <v>615</v>
      </c>
      <c r="E28" s="254">
        <v>1.9322568999999999E-3</v>
      </c>
      <c r="F28" s="253">
        <f t="shared" si="0"/>
        <v>0</v>
      </c>
      <c r="G28" s="253"/>
    </row>
    <row r="29" spans="1:7">
      <c r="A29" s="254">
        <v>19</v>
      </c>
      <c r="B29" s="254" t="s">
        <v>623</v>
      </c>
      <c r="C29" s="254" t="s">
        <v>616</v>
      </c>
      <c r="D29" s="254" t="s">
        <v>615</v>
      </c>
      <c r="E29" s="254">
        <v>7.7368393000000002E-4</v>
      </c>
      <c r="F29" s="253">
        <f t="shared" si="0"/>
        <v>0</v>
      </c>
      <c r="G29" s="253"/>
    </row>
    <row r="30" spans="1:7">
      <c r="A30" s="254">
        <v>20</v>
      </c>
      <c r="B30" s="254" t="s">
        <v>622</v>
      </c>
      <c r="C30" s="254" t="s">
        <v>616</v>
      </c>
      <c r="D30" s="254" t="s">
        <v>615</v>
      </c>
      <c r="E30" s="255">
        <v>1.0726467E-8</v>
      </c>
      <c r="F30" s="253">
        <f t="shared" si="0"/>
        <v>0</v>
      </c>
      <c r="G30" s="253"/>
    </row>
    <row r="31" spans="1:7">
      <c r="A31" s="254">
        <v>21</v>
      </c>
      <c r="B31" s="254" t="s">
        <v>621</v>
      </c>
      <c r="C31" s="254" t="s">
        <v>616</v>
      </c>
      <c r="D31" s="254" t="s">
        <v>615</v>
      </c>
      <c r="E31" s="254">
        <v>1.0121898999999999E-4</v>
      </c>
      <c r="F31" s="253">
        <f t="shared" si="0"/>
        <v>0</v>
      </c>
      <c r="G31" s="253"/>
    </row>
    <row r="32" spans="1:7">
      <c r="A32" s="254">
        <v>22</v>
      </c>
      <c r="B32" s="254" t="s">
        <v>620</v>
      </c>
      <c r="C32" s="254" t="s">
        <v>616</v>
      </c>
      <c r="D32" s="254" t="s">
        <v>619</v>
      </c>
      <c r="E32" s="254">
        <v>24374.880000000001</v>
      </c>
      <c r="F32" s="253">
        <f t="shared" si="0"/>
        <v>0</v>
      </c>
      <c r="G32" s="253"/>
    </row>
    <row r="33" spans="1:7">
      <c r="A33" s="254">
        <v>23</v>
      </c>
      <c r="B33" s="254" t="s">
        <v>618</v>
      </c>
      <c r="C33" s="254" t="s">
        <v>616</v>
      </c>
      <c r="D33" s="254" t="s">
        <v>615</v>
      </c>
      <c r="E33" s="254">
        <v>1.3658546999999999E-3</v>
      </c>
      <c r="F33" s="253">
        <f t="shared" si="0"/>
        <v>0</v>
      </c>
      <c r="G33" s="253"/>
    </row>
    <row r="34" spans="1:7">
      <c r="A34" s="254">
        <v>24</v>
      </c>
      <c r="B34" s="254" t="s">
        <v>617</v>
      </c>
      <c r="C34" s="254" t="s">
        <v>616</v>
      </c>
      <c r="D34" s="254" t="s">
        <v>615</v>
      </c>
      <c r="E34" s="255">
        <v>9.0591453999999999E-8</v>
      </c>
      <c r="F34" s="253">
        <f t="shared" si="0"/>
        <v>0</v>
      </c>
      <c r="G34" s="253"/>
    </row>
    <row r="35" spans="1:7">
      <c r="A35" s="254"/>
      <c r="B35" s="254"/>
      <c r="C35" s="254"/>
      <c r="D35" s="254"/>
      <c r="E35" s="254"/>
      <c r="F35" s="253">
        <f>SUM(F14:F34)</f>
        <v>0.30588238165999998</v>
      </c>
      <c r="G35" s="25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6</vt:i4>
      </vt:variant>
    </vt:vector>
  </HeadingPairs>
  <TitlesOfParts>
    <vt:vector size="16" baseType="lpstr">
      <vt:lpstr>계산기준</vt:lpstr>
      <vt:lpstr>제외기준_투입물분석</vt:lpstr>
      <vt:lpstr>공정흐름도</vt:lpstr>
      <vt:lpstr>제조전단계</vt:lpstr>
      <vt:lpstr>제조단계</vt:lpstr>
      <vt:lpstr>제품수송</vt:lpstr>
      <vt:lpstr>폐기단계</vt:lpstr>
      <vt:lpstr>배출계수</vt:lpstr>
      <vt:lpstr>참고.에너지밀도</vt:lpstr>
      <vt:lpstr>참고.DB계출계수 계산법</vt:lpstr>
      <vt:lpstr>간접DB명</vt:lpstr>
      <vt:lpstr>간접배출계수</vt:lpstr>
      <vt:lpstr>직접DB명</vt:lpstr>
      <vt:lpstr>직접배출계수</vt:lpstr>
      <vt:lpstr>폐기DB명</vt:lpstr>
      <vt:lpstr>폐기배출계수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Sunyoung Kim</dc:creator>
  <cp:lastModifiedBy>Sunyoung Kim</cp:lastModifiedBy>
  <dcterms:created xsi:type="dcterms:W3CDTF">2012-03-12T09:28:04Z</dcterms:created>
  <dcterms:modified xsi:type="dcterms:W3CDTF">2012-07-02T04:52:41Z</dcterms:modified>
</cp:coreProperties>
</file>